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 codeName="ThisWorkbook"/>
  <mc:AlternateContent xmlns:mc="http://schemas.openxmlformats.org/markup-compatibility/2006">
    <mc:Choice Requires="x15">
      <x15ac:absPath xmlns:x15ac="http://schemas.microsoft.com/office/spreadsheetml/2010/11/ac" url="G:\GS_Teams\Shared\PAwS Team\Guidance Docs\GSA_Proposal Guidance\Budget Templates\"/>
    </mc:Choice>
  </mc:AlternateContent>
  <xr:revisionPtr revIDLastSave="24" documentId="13_ncr:1_{A71BA0D6-3924-4A43-BB4A-B82F05E9B60A}" xr6:coauthVersionLast="47" xr6:coauthVersionMax="47" xr10:uidLastSave="{0C66FC6B-574F-4A32-8EB5-139207F10B1D}"/>
  <bookViews>
    <workbookView xWindow="3510" yWindow="3510" windowWidth="21600" windowHeight="12735" xr2:uid="{00000000-000D-0000-FFFF-FFFF00000000}"/>
  </bookViews>
  <sheets>
    <sheet name="Indiana University" sheetId="3" r:id="rId1"/>
    <sheet name="Sub1" sheetId="6" r:id="rId2"/>
    <sheet name="Sub2" sheetId="16" r:id="rId3"/>
    <sheet name="Sub3" sheetId="17" r:id="rId4"/>
    <sheet name="Sub4" sheetId="18" state="hidden" r:id="rId5"/>
    <sheet name="Sub5" sheetId="19" state="hidden" r:id="rId6"/>
    <sheet name="Sub6" sheetId="20" state="hidden" r:id="rId7"/>
    <sheet name="Sub7" sheetId="21" state="hidden" r:id="rId8"/>
    <sheet name="Sub8" sheetId="22" state="hidden" r:id="rId9"/>
    <sheet name="Additional Calculations" sheetId="2" r:id="rId10"/>
  </sheets>
  <definedNames>
    <definedName name="_xlnm.Print_Area" localSheetId="0">'Indiana University'!$A$6:$AJ$120</definedName>
    <definedName name="_xlnm.Print_Titles" localSheetId="0">'Indiana University'!$A:$N,'Indiana University'!$1:$4</definedName>
    <definedName name="Z_843BFCF6_AF66_4DE9_9087_32A819643FC6_.wvu.Cols" localSheetId="0" hidden="1">'Indiana University'!$E:$I</definedName>
    <definedName name="Z_843BFCF6_AF66_4DE9_9087_32A819643FC6_.wvu.PrintArea" localSheetId="0" hidden="1">'Indiana University'!$A$1:$AJ$120</definedName>
    <definedName name="Z_843BFCF6_AF66_4DE9_9087_32A819643FC6_.wvu.Rows" localSheetId="9" hidden="1">'Additional Calculations'!$1:$6</definedName>
  </definedNames>
  <calcPr calcId="191028"/>
  <customWorkbookViews>
    <customWorkbookView name="Print Preview" guid="{843BFCF6-AF66-4DE9-9087-32A819643FC6}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5" i="3" l="1"/>
  <c r="AI10" i="3"/>
  <c r="AI11" i="3"/>
  <c r="AI12" i="3"/>
  <c r="AI13" i="3"/>
  <c r="AI14" i="3"/>
  <c r="AI16" i="3"/>
  <c r="AI17" i="3"/>
  <c r="AI18" i="3"/>
  <c r="AI19" i="3"/>
  <c r="AI20" i="3"/>
  <c r="AI21" i="3"/>
  <c r="AI22" i="3"/>
  <c r="AI23" i="3"/>
  <c r="AI24" i="3"/>
  <c r="AI25" i="3"/>
  <c r="AI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9" i="3"/>
  <c r="Z9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9" i="3"/>
  <c r="N14" i="3"/>
  <c r="AI73" i="3" l="1"/>
  <c r="AF73" i="3"/>
  <c r="AC73" i="3"/>
  <c r="Z73" i="3"/>
  <c r="W73" i="3"/>
  <c r="T73" i="3"/>
  <c r="Q73" i="3"/>
  <c r="AI70" i="3"/>
  <c r="AF70" i="3"/>
  <c r="AC70" i="3"/>
  <c r="Z70" i="3"/>
  <c r="W70" i="3"/>
  <c r="Z78" i="3"/>
  <c r="Z77" i="3"/>
  <c r="Z76" i="3"/>
  <c r="Z75" i="3"/>
  <c r="Z74" i="3"/>
  <c r="W78" i="3"/>
  <c r="AI78" i="3" s="1"/>
  <c r="W77" i="3"/>
  <c r="AI77" i="3" s="1"/>
  <c r="W76" i="3"/>
  <c r="AI76" i="3" s="1"/>
  <c r="W75" i="3"/>
  <c r="AI75" i="3" s="1"/>
  <c r="W74" i="3"/>
  <c r="AI74" i="3" s="1"/>
  <c r="T78" i="3"/>
  <c r="AF78" i="3" s="1"/>
  <c r="T77" i="3"/>
  <c r="AF77" i="3" s="1"/>
  <c r="T76" i="3"/>
  <c r="AF76" i="3" s="1"/>
  <c r="T75" i="3"/>
  <c r="AF75" i="3" s="1"/>
  <c r="T74" i="3"/>
  <c r="AF74" i="3" s="1"/>
  <c r="AI61" i="3"/>
  <c r="AI53" i="3"/>
  <c r="AI48" i="3"/>
  <c r="AF61" i="3"/>
  <c r="AF53" i="3"/>
  <c r="AF48" i="3"/>
  <c r="AC61" i="3"/>
  <c r="AC53" i="3"/>
  <c r="AC48" i="3"/>
  <c r="Z61" i="3"/>
  <c r="Z53" i="3"/>
  <c r="Z48" i="3"/>
  <c r="W61" i="3"/>
  <c r="W53" i="3"/>
  <c r="W48" i="3"/>
  <c r="T61" i="3"/>
  <c r="T53" i="3"/>
  <c r="T48" i="3"/>
  <c r="AG51" i="22"/>
  <c r="AD51" i="22"/>
  <c r="AA51" i="22"/>
  <c r="X51" i="22"/>
  <c r="U51" i="22"/>
  <c r="R51" i="22"/>
  <c r="O51" i="22"/>
  <c r="AH50" i="22"/>
  <c r="AH49" i="22"/>
  <c r="AH45" i="22"/>
  <c r="AH44" i="22"/>
  <c r="AH43" i="22"/>
  <c r="AH42" i="22"/>
  <c r="O41" i="22"/>
  <c r="O46" i="22" s="1"/>
  <c r="AH40" i="22"/>
  <c r="AH39" i="22"/>
  <c r="AH38" i="22"/>
  <c r="AG35" i="22"/>
  <c r="AD35" i="22"/>
  <c r="AA35" i="22"/>
  <c r="X35" i="22"/>
  <c r="U35" i="22"/>
  <c r="R35" i="22"/>
  <c r="O35" i="22"/>
  <c r="AH34" i="22"/>
  <c r="AH33" i="22"/>
  <c r="AH32" i="22"/>
  <c r="AH31" i="22"/>
  <c r="AH30" i="22"/>
  <c r="AG27" i="22"/>
  <c r="AD27" i="22"/>
  <c r="AA27" i="22"/>
  <c r="X27" i="22"/>
  <c r="U27" i="22"/>
  <c r="R27" i="22"/>
  <c r="O27" i="22"/>
  <c r="AH27" i="22" s="1"/>
  <c r="AH26" i="22"/>
  <c r="AH25" i="22"/>
  <c r="AG22" i="22"/>
  <c r="AD22" i="22"/>
  <c r="AA22" i="22"/>
  <c r="X22" i="22"/>
  <c r="U22" i="22"/>
  <c r="R22" i="22"/>
  <c r="O22" i="22"/>
  <c r="AH21" i="22"/>
  <c r="AH20" i="22"/>
  <c r="AG51" i="21"/>
  <c r="AD51" i="21"/>
  <c r="AA51" i="21"/>
  <c r="X51" i="21"/>
  <c r="U51" i="21"/>
  <c r="R51" i="21"/>
  <c r="O51" i="21"/>
  <c r="AH50" i="21"/>
  <c r="AH49" i="21"/>
  <c r="AH51" i="21" s="1"/>
  <c r="AH45" i="21"/>
  <c r="AH44" i="21"/>
  <c r="AH43" i="21"/>
  <c r="AH42" i="21"/>
  <c r="O41" i="21"/>
  <c r="R41" i="21" s="1"/>
  <c r="AH40" i="21"/>
  <c r="AH39" i="21"/>
  <c r="AH38" i="21"/>
  <c r="AG35" i="21"/>
  <c r="AD35" i="21"/>
  <c r="AA35" i="21"/>
  <c r="X35" i="21"/>
  <c r="U35" i="21"/>
  <c r="R35" i="21"/>
  <c r="O35" i="21"/>
  <c r="AH34" i="21"/>
  <c r="AH33" i="21"/>
  <c r="AH32" i="21"/>
  <c r="AH31" i="21"/>
  <c r="AH30" i="21"/>
  <c r="AG27" i="21"/>
  <c r="AD27" i="21"/>
  <c r="AA27" i="21"/>
  <c r="X27" i="21"/>
  <c r="U27" i="21"/>
  <c r="R27" i="21"/>
  <c r="O27" i="21"/>
  <c r="AH26" i="21"/>
  <c r="AH25" i="21"/>
  <c r="AG22" i="21"/>
  <c r="AD22" i="21"/>
  <c r="AA22" i="21"/>
  <c r="X22" i="21"/>
  <c r="U22" i="21"/>
  <c r="R22" i="21"/>
  <c r="O22" i="21"/>
  <c r="AH21" i="21"/>
  <c r="AH20" i="21"/>
  <c r="AG51" i="20"/>
  <c r="AD51" i="20"/>
  <c r="AA51" i="20"/>
  <c r="X51" i="20"/>
  <c r="U51" i="20"/>
  <c r="R51" i="20"/>
  <c r="O51" i="20"/>
  <c r="AH50" i="20"/>
  <c r="AH49" i="20"/>
  <c r="AH51" i="20" s="1"/>
  <c r="AH45" i="20"/>
  <c r="AH44" i="20"/>
  <c r="AH43" i="20"/>
  <c r="AH42" i="20"/>
  <c r="O41" i="20"/>
  <c r="R41" i="20" s="1"/>
  <c r="AH40" i="20"/>
  <c r="AH39" i="20"/>
  <c r="AH38" i="20"/>
  <c r="AG35" i="20"/>
  <c r="AD35" i="20"/>
  <c r="AA35" i="20"/>
  <c r="X35" i="20"/>
  <c r="U35" i="20"/>
  <c r="R35" i="20"/>
  <c r="O35" i="20"/>
  <c r="AH34" i="20"/>
  <c r="AH33" i="20"/>
  <c r="AH32" i="20"/>
  <c r="AH31" i="20"/>
  <c r="AH30" i="20"/>
  <c r="AG27" i="20"/>
  <c r="AD27" i="20"/>
  <c r="AA27" i="20"/>
  <c r="X27" i="20"/>
  <c r="U27" i="20"/>
  <c r="R27" i="20"/>
  <c r="O27" i="20"/>
  <c r="AH26" i="20"/>
  <c r="AH25" i="20"/>
  <c r="AG22" i="20"/>
  <c r="AD22" i="20"/>
  <c r="AA22" i="20"/>
  <c r="AH22" i="20" s="1"/>
  <c r="X22" i="20"/>
  <c r="U22" i="20"/>
  <c r="R22" i="20"/>
  <c r="O22" i="20"/>
  <c r="AH21" i="20"/>
  <c r="AH20" i="20"/>
  <c r="AG51" i="19"/>
  <c r="AD51" i="19"/>
  <c r="AA51" i="19"/>
  <c r="X51" i="19"/>
  <c r="U51" i="19"/>
  <c r="R51" i="19"/>
  <c r="O51" i="19"/>
  <c r="AH50" i="19"/>
  <c r="AH49" i="19"/>
  <c r="AH45" i="19"/>
  <c r="AH44" i="19"/>
  <c r="AH43" i="19"/>
  <c r="AH42" i="19"/>
  <c r="O41" i="19"/>
  <c r="R41" i="19" s="1"/>
  <c r="AH40" i="19"/>
  <c r="AH39" i="19"/>
  <c r="AH38" i="19"/>
  <c r="AG35" i="19"/>
  <c r="AD35" i="19"/>
  <c r="AA35" i="19"/>
  <c r="X35" i="19"/>
  <c r="U35" i="19"/>
  <c r="R35" i="19"/>
  <c r="O35" i="19"/>
  <c r="AH34" i="19"/>
  <c r="AH33" i="19"/>
  <c r="AH32" i="19"/>
  <c r="AH31" i="19"/>
  <c r="AH30" i="19"/>
  <c r="AG27" i="19"/>
  <c r="AD27" i="19"/>
  <c r="AA27" i="19"/>
  <c r="X27" i="19"/>
  <c r="U27" i="19"/>
  <c r="R27" i="19"/>
  <c r="O27" i="19"/>
  <c r="AH26" i="19"/>
  <c r="AH25" i="19"/>
  <c r="AG22" i="19"/>
  <c r="AD22" i="19"/>
  <c r="AA22" i="19"/>
  <c r="X22" i="19"/>
  <c r="U22" i="19"/>
  <c r="R22" i="19"/>
  <c r="O22" i="19"/>
  <c r="AH21" i="19"/>
  <c r="AH20" i="19"/>
  <c r="AG51" i="18"/>
  <c r="AD51" i="18"/>
  <c r="AA51" i="18"/>
  <c r="X51" i="18"/>
  <c r="U51" i="18"/>
  <c r="R51" i="18"/>
  <c r="O51" i="18"/>
  <c r="AH50" i="18"/>
  <c r="AH51" i="18" s="1"/>
  <c r="AH49" i="18"/>
  <c r="AH45" i="18"/>
  <c r="AH44" i="18"/>
  <c r="AH43" i="18"/>
  <c r="AH42" i="18"/>
  <c r="O41" i="18"/>
  <c r="O46" i="18" s="1"/>
  <c r="AH40" i="18"/>
  <c r="AH39" i="18"/>
  <c r="AH38" i="18"/>
  <c r="AG35" i="18"/>
  <c r="AD35" i="18"/>
  <c r="AA35" i="18"/>
  <c r="X35" i="18"/>
  <c r="U35" i="18"/>
  <c r="R35" i="18"/>
  <c r="O35" i="18"/>
  <c r="AH34" i="18"/>
  <c r="AH33" i="18"/>
  <c r="AH32" i="18"/>
  <c r="AH31" i="18"/>
  <c r="AH30" i="18"/>
  <c r="AG27" i="18"/>
  <c r="AD27" i="18"/>
  <c r="AA27" i="18"/>
  <c r="X27" i="18"/>
  <c r="U27" i="18"/>
  <c r="R27" i="18"/>
  <c r="O27" i="18"/>
  <c r="AH26" i="18"/>
  <c r="AH25" i="18"/>
  <c r="AG22" i="18"/>
  <c r="AD22" i="18"/>
  <c r="AA22" i="18"/>
  <c r="X22" i="18"/>
  <c r="U22" i="18"/>
  <c r="R22" i="18"/>
  <c r="O22" i="18"/>
  <c r="AH21" i="18"/>
  <c r="AH20" i="18"/>
  <c r="AG51" i="17"/>
  <c r="AD51" i="17"/>
  <c r="AA51" i="17"/>
  <c r="X51" i="17"/>
  <c r="U51" i="17"/>
  <c r="R51" i="17"/>
  <c r="O51" i="17"/>
  <c r="AH50" i="17"/>
  <c r="AH49" i="17"/>
  <c r="AH45" i="17"/>
  <c r="AH44" i="17"/>
  <c r="AH43" i="17"/>
  <c r="AH42" i="17"/>
  <c r="O41" i="17"/>
  <c r="R41" i="17" s="1"/>
  <c r="AH40" i="17"/>
  <c r="AH39" i="17"/>
  <c r="AH38" i="17"/>
  <c r="AG35" i="17"/>
  <c r="AD35" i="17"/>
  <c r="AA35" i="17"/>
  <c r="X35" i="17"/>
  <c r="U35" i="17"/>
  <c r="R35" i="17"/>
  <c r="O35" i="17"/>
  <c r="AH34" i="17"/>
  <c r="AH33" i="17"/>
  <c r="AH32" i="17"/>
  <c r="AH31" i="17"/>
  <c r="AH30" i="17"/>
  <c r="AG27" i="17"/>
  <c r="AD27" i="17"/>
  <c r="AA27" i="17"/>
  <c r="X27" i="17"/>
  <c r="U27" i="17"/>
  <c r="R27" i="17"/>
  <c r="O27" i="17"/>
  <c r="AH26" i="17"/>
  <c r="AH25" i="17"/>
  <c r="AG22" i="17"/>
  <c r="AD22" i="17"/>
  <c r="AA22" i="17"/>
  <c r="X22" i="17"/>
  <c r="U22" i="17"/>
  <c r="R22" i="17"/>
  <c r="O22" i="17"/>
  <c r="AH21" i="17"/>
  <c r="AH20" i="17"/>
  <c r="AH51" i="16"/>
  <c r="AG51" i="16"/>
  <c r="AD51" i="16"/>
  <c r="AA51" i="16"/>
  <c r="X51" i="16"/>
  <c r="U51" i="16"/>
  <c r="R51" i="16"/>
  <c r="O51" i="16"/>
  <c r="AH50" i="16"/>
  <c r="AH49" i="16"/>
  <c r="AH45" i="16"/>
  <c r="AH44" i="16"/>
  <c r="AH43" i="16"/>
  <c r="AH42" i="16"/>
  <c r="O41" i="16"/>
  <c r="R41" i="16" s="1"/>
  <c r="AH40" i="16"/>
  <c r="AH39" i="16"/>
  <c r="AH38" i="16"/>
  <c r="AG35" i="16"/>
  <c r="AD35" i="16"/>
  <c r="AA35" i="16"/>
  <c r="X35" i="16"/>
  <c r="U35" i="16"/>
  <c r="R35" i="16"/>
  <c r="O35" i="16"/>
  <c r="AH34" i="16"/>
  <c r="AH33" i="16"/>
  <c r="AH32" i="16"/>
  <c r="AH31" i="16"/>
  <c r="AH30" i="16"/>
  <c r="AG27" i="16"/>
  <c r="AD27" i="16"/>
  <c r="AA27" i="16"/>
  <c r="X27" i="16"/>
  <c r="U27" i="16"/>
  <c r="R27" i="16"/>
  <c r="O27" i="16"/>
  <c r="AH27" i="16" s="1"/>
  <c r="AH26" i="16"/>
  <c r="AH25" i="16"/>
  <c r="AG22" i="16"/>
  <c r="AD22" i="16"/>
  <c r="AA22" i="16"/>
  <c r="X22" i="16"/>
  <c r="U22" i="16"/>
  <c r="R22" i="16"/>
  <c r="O22" i="16"/>
  <c r="AH21" i="16"/>
  <c r="AH20" i="16"/>
  <c r="AH51" i="22" l="1"/>
  <c r="AH35" i="22"/>
  <c r="AH22" i="22"/>
  <c r="AH22" i="21"/>
  <c r="AH27" i="21"/>
  <c r="AH35" i="21"/>
  <c r="AH27" i="20"/>
  <c r="AH35" i="20"/>
  <c r="AH22" i="19"/>
  <c r="AH27" i="19"/>
  <c r="AH51" i="19"/>
  <c r="AH35" i="19"/>
  <c r="AH27" i="18"/>
  <c r="R41" i="18"/>
  <c r="U41" i="18" s="1"/>
  <c r="U46" i="18" s="1"/>
  <c r="AH22" i="18"/>
  <c r="AH35" i="18"/>
  <c r="AH51" i="17"/>
  <c r="AH22" i="17"/>
  <c r="AH27" i="17"/>
  <c r="AH35" i="17"/>
  <c r="AH22" i="16"/>
  <c r="AH35" i="16"/>
  <c r="W85" i="3"/>
  <c r="AF85" i="3"/>
  <c r="Z85" i="3"/>
  <c r="AI85" i="3"/>
  <c r="R41" i="22"/>
  <c r="U41" i="21"/>
  <c r="R46" i="21"/>
  <c r="O46" i="21"/>
  <c r="U41" i="20"/>
  <c r="R46" i="20"/>
  <c r="O46" i="20"/>
  <c r="U41" i="19"/>
  <c r="R46" i="19"/>
  <c r="O46" i="19"/>
  <c r="U41" i="17"/>
  <c r="R46" i="17"/>
  <c r="O46" i="17"/>
  <c r="R46" i="16"/>
  <c r="U41" i="16"/>
  <c r="O46" i="16"/>
  <c r="R46" i="18" l="1"/>
  <c r="X41" i="18"/>
  <c r="X46" i="18" s="1"/>
  <c r="U41" i="22"/>
  <c r="R46" i="22"/>
  <c r="X41" i="21"/>
  <c r="U46" i="21"/>
  <c r="X41" i="20"/>
  <c r="U46" i="20"/>
  <c r="X41" i="19"/>
  <c r="U46" i="19"/>
  <c r="X41" i="17"/>
  <c r="U46" i="17"/>
  <c r="U46" i="16"/>
  <c r="X41" i="16"/>
  <c r="AA41" i="18" l="1"/>
  <c r="AD41" i="18" s="1"/>
  <c r="X41" i="22"/>
  <c r="U46" i="22"/>
  <c r="AA41" i="21"/>
  <c r="X46" i="21"/>
  <c r="AA41" i="20"/>
  <c r="X46" i="20"/>
  <c r="AA41" i="19"/>
  <c r="X46" i="19"/>
  <c r="AA41" i="17"/>
  <c r="X46" i="17"/>
  <c r="AA41" i="16"/>
  <c r="X46" i="16"/>
  <c r="AA46" i="18" l="1"/>
  <c r="AA41" i="22"/>
  <c r="X46" i="22"/>
  <c r="AD41" i="21"/>
  <c r="AA46" i="21"/>
  <c r="AD41" i="20"/>
  <c r="AA46" i="20"/>
  <c r="AD41" i="19"/>
  <c r="AA46" i="19"/>
  <c r="AD46" i="18"/>
  <c r="AG41" i="18"/>
  <c r="AD41" i="17"/>
  <c r="AA46" i="17"/>
  <c r="AA46" i="16"/>
  <c r="AD41" i="16"/>
  <c r="AD41" i="22" l="1"/>
  <c r="AA46" i="22"/>
  <c r="AD46" i="21"/>
  <c r="AG41" i="21"/>
  <c r="AG46" i="21" s="1"/>
  <c r="AD46" i="20"/>
  <c r="AG41" i="20"/>
  <c r="AD46" i="19"/>
  <c r="AG41" i="19"/>
  <c r="AG46" i="19" s="1"/>
  <c r="AG46" i="18"/>
  <c r="AH41" i="18"/>
  <c r="AH46" i="18" s="1"/>
  <c r="AD46" i="17"/>
  <c r="AG41" i="17"/>
  <c r="AG46" i="17" s="1"/>
  <c r="AG41" i="16"/>
  <c r="AD46" i="16"/>
  <c r="AH41" i="21" l="1"/>
  <c r="AH46" i="21" s="1"/>
  <c r="AH41" i="17"/>
  <c r="AH46" i="17" s="1"/>
  <c r="AD46" i="22"/>
  <c r="AG41" i="22"/>
  <c r="AG46" i="22" s="1"/>
  <c r="AH41" i="22"/>
  <c r="AH46" i="22" s="1"/>
  <c r="AG46" i="20"/>
  <c r="AH41" i="20"/>
  <c r="AH46" i="20" s="1"/>
  <c r="AH41" i="19"/>
  <c r="AH46" i="19" s="1"/>
  <c r="AG46" i="16"/>
  <c r="AH41" i="16"/>
  <c r="AH46" i="16" s="1"/>
  <c r="B110" i="3" l="1"/>
  <c r="B107" i="3"/>
  <c r="AG54" i="22"/>
  <c r="AG55" i="22" s="1"/>
  <c r="AD54" i="22"/>
  <c r="AD55" i="22" s="1"/>
  <c r="AA54" i="22"/>
  <c r="AA55" i="22" s="1"/>
  <c r="X54" i="22"/>
  <c r="X55" i="22" s="1"/>
  <c r="U54" i="22"/>
  <c r="U55" i="22" s="1"/>
  <c r="R54" i="22"/>
  <c r="R55" i="22" s="1"/>
  <c r="O54" i="22"/>
  <c r="O55" i="22" s="1"/>
  <c r="AH53" i="22"/>
  <c r="AH52" i="22"/>
  <c r="AH54" i="22" s="1"/>
  <c r="AH55" i="22" s="1"/>
  <c r="AJ15" i="22"/>
  <c r="AK15" i="22" s="1"/>
  <c r="AL15" i="22" s="1"/>
  <c r="AM15" i="22" s="1"/>
  <c r="AN15" i="22" s="1"/>
  <c r="AO15" i="22" s="1"/>
  <c r="AP15" i="22" s="1"/>
  <c r="AF15" i="22"/>
  <c r="AG15" i="22" s="1"/>
  <c r="AE15" i="22"/>
  <c r="AC15" i="22"/>
  <c r="AD15" i="22" s="1"/>
  <c r="AB15" i="22"/>
  <c r="Z15" i="22"/>
  <c r="AA15" i="22" s="1"/>
  <c r="Y15" i="22"/>
  <c r="W15" i="22"/>
  <c r="X15" i="22" s="1"/>
  <c r="V15" i="22"/>
  <c r="T15" i="22"/>
  <c r="U15" i="22" s="1"/>
  <c r="S15" i="22"/>
  <c r="Q15" i="22"/>
  <c r="R15" i="22" s="1"/>
  <c r="P15" i="22"/>
  <c r="N15" i="22"/>
  <c r="O15" i="22" s="1"/>
  <c r="M15" i="22"/>
  <c r="AJ14" i="22"/>
  <c r="AK14" i="22" s="1"/>
  <c r="AL14" i="22" s="1"/>
  <c r="AM14" i="22" s="1"/>
  <c r="AN14" i="22" s="1"/>
  <c r="AO14" i="22" s="1"/>
  <c r="AP14" i="22" s="1"/>
  <c r="AF14" i="22"/>
  <c r="AG14" i="22" s="1"/>
  <c r="AE14" i="22"/>
  <c r="AC14" i="22"/>
  <c r="AD14" i="22" s="1"/>
  <c r="AB14" i="22"/>
  <c r="Z14" i="22"/>
  <c r="AA14" i="22" s="1"/>
  <c r="Y14" i="22"/>
  <c r="W14" i="22"/>
  <c r="X14" i="22" s="1"/>
  <c r="V14" i="22"/>
  <c r="T14" i="22"/>
  <c r="U14" i="22" s="1"/>
  <c r="S14" i="22"/>
  <c r="Q14" i="22"/>
  <c r="R14" i="22" s="1"/>
  <c r="P14" i="22"/>
  <c r="N14" i="22"/>
  <c r="O14" i="22" s="1"/>
  <c r="M14" i="22"/>
  <c r="AJ13" i="22"/>
  <c r="AK13" i="22" s="1"/>
  <c r="AL13" i="22" s="1"/>
  <c r="AM13" i="22" s="1"/>
  <c r="AN13" i="22" s="1"/>
  <c r="AO13" i="22" s="1"/>
  <c r="AP13" i="22" s="1"/>
  <c r="AF13" i="22"/>
  <c r="AG13" i="22" s="1"/>
  <c r="AE13" i="22"/>
  <c r="AC13" i="22"/>
  <c r="AD13" i="22" s="1"/>
  <c r="AB13" i="22"/>
  <c r="Z13" i="22"/>
  <c r="AA13" i="22" s="1"/>
  <c r="Y13" i="22"/>
  <c r="W13" i="22"/>
  <c r="X13" i="22" s="1"/>
  <c r="V13" i="22"/>
  <c r="T13" i="22"/>
  <c r="U13" i="22" s="1"/>
  <c r="S13" i="22"/>
  <c r="Q13" i="22"/>
  <c r="R13" i="22" s="1"/>
  <c r="P13" i="22"/>
  <c r="N13" i="22"/>
  <c r="O13" i="22" s="1"/>
  <c r="M13" i="22"/>
  <c r="AJ12" i="22"/>
  <c r="AK12" i="22" s="1"/>
  <c r="AL12" i="22" s="1"/>
  <c r="AM12" i="22" s="1"/>
  <c r="AN12" i="22" s="1"/>
  <c r="AO12" i="22" s="1"/>
  <c r="AP12" i="22" s="1"/>
  <c r="AF12" i="22"/>
  <c r="AG12" i="22" s="1"/>
  <c r="AE12" i="22"/>
  <c r="AC12" i="22"/>
  <c r="AD12" i="22" s="1"/>
  <c r="AB12" i="22"/>
  <c r="Z12" i="22"/>
  <c r="AA12" i="22" s="1"/>
  <c r="Y12" i="22"/>
  <c r="W12" i="22"/>
  <c r="X12" i="22" s="1"/>
  <c r="V12" i="22"/>
  <c r="T12" i="22"/>
  <c r="U12" i="22" s="1"/>
  <c r="S12" i="22"/>
  <c r="Q12" i="22"/>
  <c r="R12" i="22" s="1"/>
  <c r="P12" i="22"/>
  <c r="N12" i="22"/>
  <c r="O12" i="22" s="1"/>
  <c r="M12" i="22"/>
  <c r="AJ11" i="22"/>
  <c r="AK11" i="22" s="1"/>
  <c r="AL11" i="22" s="1"/>
  <c r="AM11" i="22" s="1"/>
  <c r="AN11" i="22" s="1"/>
  <c r="AO11" i="22" s="1"/>
  <c r="AP11" i="22" s="1"/>
  <c r="AF11" i="22"/>
  <c r="AG11" i="22" s="1"/>
  <c r="AE11" i="22"/>
  <c r="AC11" i="22"/>
  <c r="AD11" i="22" s="1"/>
  <c r="AB11" i="22"/>
  <c r="Z11" i="22"/>
  <c r="AA11" i="22" s="1"/>
  <c r="Y11" i="22"/>
  <c r="W11" i="22"/>
  <c r="X11" i="22" s="1"/>
  <c r="V11" i="22"/>
  <c r="T11" i="22"/>
  <c r="U11" i="22" s="1"/>
  <c r="S11" i="22"/>
  <c r="Q11" i="22"/>
  <c r="R11" i="22" s="1"/>
  <c r="P11" i="22"/>
  <c r="N11" i="22"/>
  <c r="O11" i="22" s="1"/>
  <c r="M11" i="22"/>
  <c r="AJ10" i="22"/>
  <c r="AK10" i="22" s="1"/>
  <c r="AL10" i="22" s="1"/>
  <c r="AM10" i="22" s="1"/>
  <c r="AN10" i="22" s="1"/>
  <c r="AO10" i="22" s="1"/>
  <c r="AP10" i="22" s="1"/>
  <c r="AF10" i="22"/>
  <c r="AG10" i="22" s="1"/>
  <c r="AE10" i="22"/>
  <c r="AC10" i="22"/>
  <c r="AD10" i="22" s="1"/>
  <c r="AB10" i="22"/>
  <c r="Z10" i="22"/>
  <c r="AA10" i="22" s="1"/>
  <c r="Y10" i="22"/>
  <c r="W10" i="22"/>
  <c r="X10" i="22" s="1"/>
  <c r="V10" i="22"/>
  <c r="T10" i="22"/>
  <c r="U10" i="22" s="1"/>
  <c r="S10" i="22"/>
  <c r="Q10" i="22"/>
  <c r="R10" i="22" s="1"/>
  <c r="P10" i="22"/>
  <c r="N10" i="22"/>
  <c r="O10" i="22" s="1"/>
  <c r="M10" i="22"/>
  <c r="AJ9" i="22"/>
  <c r="AK9" i="22" s="1"/>
  <c r="AL9" i="22" s="1"/>
  <c r="AM9" i="22" s="1"/>
  <c r="AN9" i="22" s="1"/>
  <c r="AO9" i="22" s="1"/>
  <c r="AP9" i="22" s="1"/>
  <c r="AF9" i="22"/>
  <c r="AG9" i="22" s="1"/>
  <c r="AE9" i="22"/>
  <c r="AC9" i="22"/>
  <c r="AD9" i="22" s="1"/>
  <c r="AB9" i="22"/>
  <c r="Z9" i="22"/>
  <c r="AA9" i="22" s="1"/>
  <c r="Y9" i="22"/>
  <c r="W9" i="22"/>
  <c r="X9" i="22" s="1"/>
  <c r="V9" i="22"/>
  <c r="T9" i="22"/>
  <c r="U9" i="22" s="1"/>
  <c r="S9" i="22"/>
  <c r="Q9" i="22"/>
  <c r="R9" i="22" s="1"/>
  <c r="P9" i="22"/>
  <c r="N9" i="22"/>
  <c r="M9" i="22"/>
  <c r="AJ8" i="22"/>
  <c r="AK8" i="22" s="1"/>
  <c r="AL8" i="22" s="1"/>
  <c r="AM8" i="22" s="1"/>
  <c r="AN8" i="22" s="1"/>
  <c r="AO8" i="22" s="1"/>
  <c r="AP8" i="22" s="1"/>
  <c r="AF8" i="22"/>
  <c r="AG8" i="22" s="1"/>
  <c r="AE8" i="22"/>
  <c r="AC8" i="22"/>
  <c r="AD8" i="22" s="1"/>
  <c r="AB8" i="22"/>
  <c r="Z8" i="22"/>
  <c r="AA8" i="22" s="1"/>
  <c r="Y8" i="22"/>
  <c r="W8" i="22"/>
  <c r="X8" i="22" s="1"/>
  <c r="V8" i="22"/>
  <c r="T8" i="22"/>
  <c r="S8" i="22"/>
  <c r="Q8" i="22"/>
  <c r="P8" i="22"/>
  <c r="N8" i="22"/>
  <c r="O8" i="22" s="1"/>
  <c r="M8" i="22"/>
  <c r="AJ7" i="22"/>
  <c r="AK7" i="22" s="1"/>
  <c r="AL7" i="22" s="1"/>
  <c r="AM7" i="22" s="1"/>
  <c r="AN7" i="22" s="1"/>
  <c r="AO7" i="22" s="1"/>
  <c r="AP7" i="22" s="1"/>
  <c r="AF7" i="22"/>
  <c r="AG7" i="22" s="1"/>
  <c r="AE7" i="22"/>
  <c r="AC7" i="22"/>
  <c r="AD7" i="22" s="1"/>
  <c r="AB7" i="22"/>
  <c r="Z7" i="22"/>
  <c r="AA7" i="22" s="1"/>
  <c r="Y7" i="22"/>
  <c r="W7" i="22"/>
  <c r="V7" i="22"/>
  <c r="T7" i="22"/>
  <c r="U7" i="22" s="1"/>
  <c r="S7" i="22"/>
  <c r="Q7" i="22"/>
  <c r="R7" i="22" s="1"/>
  <c r="P7" i="22"/>
  <c r="N7" i="22"/>
  <c r="O7" i="22" s="1"/>
  <c r="M7" i="22"/>
  <c r="AJ6" i="22"/>
  <c r="AK6" i="22" s="1"/>
  <c r="AL6" i="22" s="1"/>
  <c r="AM6" i="22" s="1"/>
  <c r="AN6" i="22" s="1"/>
  <c r="AO6" i="22" s="1"/>
  <c r="AP6" i="22" s="1"/>
  <c r="AF6" i="22"/>
  <c r="AE6" i="22"/>
  <c r="AC6" i="22"/>
  <c r="AB6" i="22"/>
  <c r="Z6" i="22"/>
  <c r="AA6" i="22" s="1"/>
  <c r="Y6" i="22"/>
  <c r="W6" i="22"/>
  <c r="X6" i="22" s="1"/>
  <c r="V6" i="22"/>
  <c r="T6" i="22"/>
  <c r="U6" i="22" s="1"/>
  <c r="S6" i="22"/>
  <c r="Q6" i="22"/>
  <c r="P6" i="22"/>
  <c r="N6" i="22"/>
  <c r="M6" i="22"/>
  <c r="AG54" i="21"/>
  <c r="AG55" i="21" s="1"/>
  <c r="AD54" i="21"/>
  <c r="AD55" i="21" s="1"/>
  <c r="AA54" i="21"/>
  <c r="AA55" i="21" s="1"/>
  <c r="X54" i="21"/>
  <c r="X55" i="21" s="1"/>
  <c r="U54" i="21"/>
  <c r="U55" i="21" s="1"/>
  <c r="R54" i="21"/>
  <c r="R55" i="21" s="1"/>
  <c r="O54" i="21"/>
  <c r="O55" i="21" s="1"/>
  <c r="AH53" i="21"/>
  <c r="AH52" i="21"/>
  <c r="AJ15" i="21"/>
  <c r="AK15" i="21" s="1"/>
  <c r="AL15" i="21" s="1"/>
  <c r="AM15" i="21" s="1"/>
  <c r="AN15" i="21" s="1"/>
  <c r="AO15" i="21" s="1"/>
  <c r="AP15" i="21" s="1"/>
  <c r="AF15" i="21"/>
  <c r="AG15" i="21" s="1"/>
  <c r="AE15" i="21"/>
  <c r="AC15" i="21"/>
  <c r="AD15" i="21" s="1"/>
  <c r="AB15" i="21"/>
  <c r="Z15" i="21"/>
  <c r="AA15" i="21" s="1"/>
  <c r="Y15" i="21"/>
  <c r="W15" i="21"/>
  <c r="X15" i="21" s="1"/>
  <c r="V15" i="21"/>
  <c r="T15" i="21"/>
  <c r="U15" i="21" s="1"/>
  <c r="S15" i="21"/>
  <c r="Q15" i="21"/>
  <c r="R15" i="21" s="1"/>
  <c r="P15" i="21"/>
  <c r="N15" i="21"/>
  <c r="O15" i="21" s="1"/>
  <c r="M15" i="21"/>
  <c r="AJ14" i="21"/>
  <c r="AK14" i="21" s="1"/>
  <c r="AL14" i="21" s="1"/>
  <c r="AM14" i="21" s="1"/>
  <c r="AN14" i="21" s="1"/>
  <c r="AO14" i="21" s="1"/>
  <c r="AP14" i="21" s="1"/>
  <c r="AF14" i="21"/>
  <c r="AG14" i="21" s="1"/>
  <c r="AE14" i="21"/>
  <c r="AC14" i="21"/>
  <c r="AD14" i="21" s="1"/>
  <c r="AB14" i="21"/>
  <c r="Z14" i="21"/>
  <c r="AA14" i="21" s="1"/>
  <c r="Y14" i="21"/>
  <c r="W14" i="21"/>
  <c r="X14" i="21" s="1"/>
  <c r="V14" i="21"/>
  <c r="T14" i="21"/>
  <c r="U14" i="21" s="1"/>
  <c r="S14" i="21"/>
  <c r="Q14" i="21"/>
  <c r="R14" i="21" s="1"/>
  <c r="P14" i="21"/>
  <c r="N14" i="21"/>
  <c r="O14" i="21" s="1"/>
  <c r="M14" i="21"/>
  <c r="AK13" i="21"/>
  <c r="AL13" i="21" s="1"/>
  <c r="AM13" i="21" s="1"/>
  <c r="AN13" i="21" s="1"/>
  <c r="AO13" i="21" s="1"/>
  <c r="AP13" i="21" s="1"/>
  <c r="AJ13" i="21"/>
  <c r="AF13" i="21"/>
  <c r="AG13" i="21" s="1"/>
  <c r="AE13" i="21"/>
  <c r="AC13" i="21"/>
  <c r="AD13" i="21" s="1"/>
  <c r="AB13" i="21"/>
  <c r="Z13" i="21"/>
  <c r="AA13" i="21" s="1"/>
  <c r="Y13" i="21"/>
  <c r="W13" i="21"/>
  <c r="X13" i="21" s="1"/>
  <c r="V13" i="21"/>
  <c r="T13" i="21"/>
  <c r="U13" i="21" s="1"/>
  <c r="S13" i="21"/>
  <c r="Q13" i="21"/>
  <c r="R13" i="21" s="1"/>
  <c r="P13" i="21"/>
  <c r="N13" i="21"/>
  <c r="O13" i="21" s="1"/>
  <c r="M13" i="21"/>
  <c r="AJ12" i="21"/>
  <c r="AK12" i="21" s="1"/>
  <c r="AL12" i="21" s="1"/>
  <c r="AM12" i="21" s="1"/>
  <c r="AN12" i="21" s="1"/>
  <c r="AO12" i="21" s="1"/>
  <c r="AP12" i="21" s="1"/>
  <c r="AF12" i="21"/>
  <c r="AG12" i="21" s="1"/>
  <c r="AE12" i="21"/>
  <c r="AC12" i="21"/>
  <c r="AD12" i="21" s="1"/>
  <c r="AB12" i="21"/>
  <c r="Z12" i="21"/>
  <c r="AA12" i="21" s="1"/>
  <c r="Y12" i="21"/>
  <c r="W12" i="21"/>
  <c r="X12" i="21" s="1"/>
  <c r="V12" i="21"/>
  <c r="T12" i="21"/>
  <c r="U12" i="21" s="1"/>
  <c r="S12" i="21"/>
  <c r="Q12" i="21"/>
  <c r="R12" i="21" s="1"/>
  <c r="P12" i="21"/>
  <c r="N12" i="21"/>
  <c r="M12" i="21"/>
  <c r="AJ11" i="21"/>
  <c r="AK11" i="21" s="1"/>
  <c r="AL11" i="21" s="1"/>
  <c r="AM11" i="21" s="1"/>
  <c r="AN11" i="21" s="1"/>
  <c r="AO11" i="21" s="1"/>
  <c r="AP11" i="21" s="1"/>
  <c r="AF11" i="21"/>
  <c r="AG11" i="21" s="1"/>
  <c r="AE11" i="21"/>
  <c r="AC11" i="21"/>
  <c r="AD11" i="21" s="1"/>
  <c r="AB11" i="21"/>
  <c r="Z11" i="21"/>
  <c r="AA11" i="21" s="1"/>
  <c r="Y11" i="21"/>
  <c r="W11" i="21"/>
  <c r="X11" i="21" s="1"/>
  <c r="V11" i="21"/>
  <c r="T11" i="21"/>
  <c r="U11" i="21" s="1"/>
  <c r="S11" i="21"/>
  <c r="Q11" i="21"/>
  <c r="R11" i="21" s="1"/>
  <c r="P11" i="21"/>
  <c r="N11" i="21"/>
  <c r="O11" i="21" s="1"/>
  <c r="M11" i="21"/>
  <c r="AJ10" i="21"/>
  <c r="AK10" i="21" s="1"/>
  <c r="AL10" i="21" s="1"/>
  <c r="AM10" i="21" s="1"/>
  <c r="AN10" i="21" s="1"/>
  <c r="AO10" i="21" s="1"/>
  <c r="AP10" i="21" s="1"/>
  <c r="AF10" i="21"/>
  <c r="AG10" i="21" s="1"/>
  <c r="AE10" i="21"/>
  <c r="AC10" i="21"/>
  <c r="AD10" i="21" s="1"/>
  <c r="AB10" i="21"/>
  <c r="Z10" i="21"/>
  <c r="AA10" i="21" s="1"/>
  <c r="Y10" i="21"/>
  <c r="W10" i="21"/>
  <c r="X10" i="21" s="1"/>
  <c r="V10" i="21"/>
  <c r="T10" i="21"/>
  <c r="U10" i="21" s="1"/>
  <c r="S10" i="21"/>
  <c r="Q10" i="21"/>
  <c r="R10" i="21" s="1"/>
  <c r="P10" i="21"/>
  <c r="N10" i="21"/>
  <c r="O10" i="21" s="1"/>
  <c r="M10" i="21"/>
  <c r="AJ9" i="21"/>
  <c r="AK9" i="21" s="1"/>
  <c r="AL9" i="21" s="1"/>
  <c r="AM9" i="21" s="1"/>
  <c r="AN9" i="21" s="1"/>
  <c r="AO9" i="21" s="1"/>
  <c r="AP9" i="21" s="1"/>
  <c r="AF9" i="21"/>
  <c r="AG9" i="21" s="1"/>
  <c r="AE9" i="21"/>
  <c r="AC9" i="21"/>
  <c r="AD9" i="21" s="1"/>
  <c r="AB9" i="21"/>
  <c r="Z9" i="21"/>
  <c r="AA9" i="21" s="1"/>
  <c r="Y9" i="21"/>
  <c r="W9" i="21"/>
  <c r="X9" i="21" s="1"/>
  <c r="V9" i="21"/>
  <c r="T9" i="21"/>
  <c r="U9" i="21" s="1"/>
  <c r="S9" i="21"/>
  <c r="Q9" i="21"/>
  <c r="R9" i="21" s="1"/>
  <c r="P9" i="21"/>
  <c r="O9" i="21"/>
  <c r="N9" i="21"/>
  <c r="M9" i="21"/>
  <c r="AJ8" i="21"/>
  <c r="AK8" i="21" s="1"/>
  <c r="AL8" i="21" s="1"/>
  <c r="AM8" i="21" s="1"/>
  <c r="AN8" i="21" s="1"/>
  <c r="AO8" i="21" s="1"/>
  <c r="AP8" i="21" s="1"/>
  <c r="AF8" i="21"/>
  <c r="AG8" i="21" s="1"/>
  <c r="AE8" i="21"/>
  <c r="AC8" i="21"/>
  <c r="AD8" i="21" s="1"/>
  <c r="AB8" i="21"/>
  <c r="Z8" i="21"/>
  <c r="AA8" i="21" s="1"/>
  <c r="Y8" i="21"/>
  <c r="W8" i="21"/>
  <c r="V8" i="21"/>
  <c r="T8" i="21"/>
  <c r="U8" i="21" s="1"/>
  <c r="S8" i="21"/>
  <c r="Q8" i="21"/>
  <c r="R8" i="21" s="1"/>
  <c r="P8" i="21"/>
  <c r="N8" i="21"/>
  <c r="O8" i="21" s="1"/>
  <c r="M8" i="21"/>
  <c r="AJ7" i="21"/>
  <c r="AK7" i="21" s="1"/>
  <c r="AL7" i="21" s="1"/>
  <c r="AM7" i="21" s="1"/>
  <c r="AN7" i="21" s="1"/>
  <c r="AO7" i="21" s="1"/>
  <c r="AP7" i="21" s="1"/>
  <c r="AF7" i="21"/>
  <c r="AG7" i="21" s="1"/>
  <c r="AE7" i="21"/>
  <c r="AC7" i="21"/>
  <c r="AD7" i="21" s="1"/>
  <c r="AB7" i="21"/>
  <c r="Z7" i="21"/>
  <c r="AA7" i="21" s="1"/>
  <c r="Y7" i="21"/>
  <c r="W7" i="21"/>
  <c r="X7" i="21" s="1"/>
  <c r="V7" i="21"/>
  <c r="T7" i="21"/>
  <c r="U7" i="21" s="1"/>
  <c r="S7" i="21"/>
  <c r="Q7" i="21"/>
  <c r="R7" i="21" s="1"/>
  <c r="P7" i="21"/>
  <c r="N7" i="21"/>
  <c r="O7" i="21" s="1"/>
  <c r="M7" i="21"/>
  <c r="AJ6" i="21"/>
  <c r="AK6" i="21" s="1"/>
  <c r="AL6" i="21" s="1"/>
  <c r="AM6" i="21" s="1"/>
  <c r="AN6" i="21" s="1"/>
  <c r="AO6" i="21" s="1"/>
  <c r="AP6" i="21" s="1"/>
  <c r="AF6" i="21"/>
  <c r="AE6" i="21"/>
  <c r="AC6" i="21"/>
  <c r="AD6" i="21" s="1"/>
  <c r="AB6" i="21"/>
  <c r="Z6" i="21"/>
  <c r="AA6" i="21" s="1"/>
  <c r="Y6" i="21"/>
  <c r="W6" i="21"/>
  <c r="X6" i="21" s="1"/>
  <c r="V6" i="21"/>
  <c r="T6" i="21"/>
  <c r="S6" i="21"/>
  <c r="Q6" i="21"/>
  <c r="P6" i="21"/>
  <c r="N6" i="21"/>
  <c r="M6" i="21"/>
  <c r="B104" i="3"/>
  <c r="B101" i="3"/>
  <c r="AH54" i="21" l="1"/>
  <c r="AH55" i="21" s="1"/>
  <c r="T16" i="22"/>
  <c r="AC16" i="22"/>
  <c r="W16" i="22"/>
  <c r="AH9" i="21"/>
  <c r="AA16" i="21"/>
  <c r="W16" i="21"/>
  <c r="AH15" i="21"/>
  <c r="N16" i="21"/>
  <c r="Q16" i="21"/>
  <c r="R6" i="21"/>
  <c r="R17" i="21" s="1"/>
  <c r="AF16" i="21"/>
  <c r="AA16" i="22"/>
  <c r="AH12" i="22"/>
  <c r="AH14" i="22"/>
  <c r="AH15" i="22"/>
  <c r="U16" i="22"/>
  <c r="AH10" i="22"/>
  <c r="AH13" i="22"/>
  <c r="AH7" i="22"/>
  <c r="O6" i="22"/>
  <c r="AF16" i="22"/>
  <c r="R8" i="22"/>
  <c r="AH8" i="22" s="1"/>
  <c r="X7" i="22"/>
  <c r="X17" i="22" s="1"/>
  <c r="U8" i="22"/>
  <c r="U17" i="22"/>
  <c r="AG6" i="22"/>
  <c r="AG16" i="22" s="1"/>
  <c r="AA17" i="22"/>
  <c r="AH11" i="22"/>
  <c r="Z16" i="22"/>
  <c r="R6" i="22"/>
  <c r="AD6" i="22"/>
  <c r="AD16" i="22" s="1"/>
  <c r="N16" i="22"/>
  <c r="Q16" i="22"/>
  <c r="O9" i="22"/>
  <c r="AH9" i="22" s="1"/>
  <c r="AH13" i="21"/>
  <c r="AD16" i="21"/>
  <c r="AH10" i="21"/>
  <c r="AD17" i="21"/>
  <c r="AH14" i="21"/>
  <c r="U6" i="21"/>
  <c r="U16" i="21" s="1"/>
  <c r="AG6" i="21"/>
  <c r="AG16" i="21" s="1"/>
  <c r="O12" i="21"/>
  <c r="AH12" i="21" s="1"/>
  <c r="X8" i="21"/>
  <c r="X17" i="21" s="1"/>
  <c r="AA17" i="21"/>
  <c r="AH11" i="21"/>
  <c r="Z16" i="21"/>
  <c r="AC16" i="21"/>
  <c r="O6" i="21"/>
  <c r="AH7" i="21"/>
  <c r="T16" i="21"/>
  <c r="O16" i="22" l="1"/>
  <c r="X16" i="22"/>
  <c r="R16" i="21"/>
  <c r="R16" i="22"/>
  <c r="AD17" i="22"/>
  <c r="X16" i="21"/>
  <c r="AG17" i="21"/>
  <c r="AH8" i="21"/>
  <c r="O17" i="22"/>
  <c r="R17" i="22"/>
  <c r="R57" i="22" s="1"/>
  <c r="T109" i="3" s="1"/>
  <c r="U57" i="22"/>
  <c r="W109" i="3" s="1"/>
  <c r="AH6" i="22"/>
  <c r="AH16" i="22" s="1"/>
  <c r="AG17" i="22"/>
  <c r="O17" i="21"/>
  <c r="O16" i="21"/>
  <c r="U17" i="21"/>
  <c r="U57" i="21" s="1"/>
  <c r="W106" i="3" s="1"/>
  <c r="R57" i="21"/>
  <c r="T106" i="3" s="1"/>
  <c r="AH6" i="21"/>
  <c r="B98" i="3"/>
  <c r="B95" i="3"/>
  <c r="B92" i="3"/>
  <c r="B89" i="3"/>
  <c r="AG54" i="20"/>
  <c r="AD54" i="20"/>
  <c r="AA54" i="20"/>
  <c r="X54" i="20"/>
  <c r="U54" i="20"/>
  <c r="R54" i="20"/>
  <c r="O54" i="20"/>
  <c r="AH53" i="20"/>
  <c r="AH52" i="20"/>
  <c r="AJ15" i="20"/>
  <c r="AK15" i="20" s="1"/>
  <c r="AL15" i="20" s="1"/>
  <c r="AM15" i="20" s="1"/>
  <c r="AN15" i="20" s="1"/>
  <c r="AO15" i="20" s="1"/>
  <c r="AP15" i="20" s="1"/>
  <c r="AF15" i="20"/>
  <c r="AG15" i="20" s="1"/>
  <c r="AE15" i="20"/>
  <c r="AC15" i="20"/>
  <c r="AD15" i="20" s="1"/>
  <c r="AB15" i="20"/>
  <c r="Z15" i="20"/>
  <c r="AA15" i="20" s="1"/>
  <c r="Y15" i="20"/>
  <c r="W15" i="20"/>
  <c r="X15" i="20" s="1"/>
  <c r="V15" i="20"/>
  <c r="T15" i="20"/>
  <c r="U15" i="20" s="1"/>
  <c r="S15" i="20"/>
  <c r="Q15" i="20"/>
  <c r="R15" i="20" s="1"/>
  <c r="P15" i="20"/>
  <c r="N15" i="20"/>
  <c r="O15" i="20" s="1"/>
  <c r="M15" i="20"/>
  <c r="AJ14" i="20"/>
  <c r="AK14" i="20" s="1"/>
  <c r="AL14" i="20" s="1"/>
  <c r="AM14" i="20" s="1"/>
  <c r="AN14" i="20" s="1"/>
  <c r="AO14" i="20" s="1"/>
  <c r="AP14" i="20" s="1"/>
  <c r="AF14" i="20"/>
  <c r="AG14" i="20" s="1"/>
  <c r="AE14" i="20"/>
  <c r="AC14" i="20"/>
  <c r="AD14" i="20" s="1"/>
  <c r="AB14" i="20"/>
  <c r="Z14" i="20"/>
  <c r="AA14" i="20" s="1"/>
  <c r="Y14" i="20"/>
  <c r="W14" i="20"/>
  <c r="X14" i="20" s="1"/>
  <c r="V14" i="20"/>
  <c r="T14" i="20"/>
  <c r="U14" i="20" s="1"/>
  <c r="S14" i="20"/>
  <c r="Q14" i="20"/>
  <c r="R14" i="20" s="1"/>
  <c r="P14" i="20"/>
  <c r="N14" i="20"/>
  <c r="O14" i="20" s="1"/>
  <c r="M14" i="20"/>
  <c r="AJ13" i="20"/>
  <c r="AK13" i="20" s="1"/>
  <c r="AL13" i="20" s="1"/>
  <c r="AM13" i="20" s="1"/>
  <c r="AN13" i="20" s="1"/>
  <c r="AO13" i="20" s="1"/>
  <c r="AP13" i="20" s="1"/>
  <c r="AF13" i="20"/>
  <c r="AG13" i="20" s="1"/>
  <c r="AE13" i="20"/>
  <c r="AC13" i="20"/>
  <c r="AD13" i="20" s="1"/>
  <c r="AB13" i="20"/>
  <c r="Z13" i="20"/>
  <c r="AA13" i="20" s="1"/>
  <c r="Y13" i="20"/>
  <c r="W13" i="20"/>
  <c r="X13" i="20" s="1"/>
  <c r="V13" i="20"/>
  <c r="T13" i="20"/>
  <c r="U13" i="20" s="1"/>
  <c r="S13" i="20"/>
  <c r="Q13" i="20"/>
  <c r="R13" i="20" s="1"/>
  <c r="P13" i="20"/>
  <c r="O13" i="20"/>
  <c r="N13" i="20"/>
  <c r="M13" i="20"/>
  <c r="AJ12" i="20"/>
  <c r="AK12" i="20" s="1"/>
  <c r="AL12" i="20" s="1"/>
  <c r="AM12" i="20" s="1"/>
  <c r="AN12" i="20" s="1"/>
  <c r="AO12" i="20" s="1"/>
  <c r="AP12" i="20" s="1"/>
  <c r="AF12" i="20"/>
  <c r="AG12" i="20" s="1"/>
  <c r="AE12" i="20"/>
  <c r="AC12" i="20"/>
  <c r="AD12" i="20" s="1"/>
  <c r="AB12" i="20"/>
  <c r="Z12" i="20"/>
  <c r="AA12" i="20" s="1"/>
  <c r="Y12" i="20"/>
  <c r="W12" i="20"/>
  <c r="X12" i="20" s="1"/>
  <c r="V12" i="20"/>
  <c r="T12" i="20"/>
  <c r="U12" i="20" s="1"/>
  <c r="S12" i="20"/>
  <c r="Q12" i="20"/>
  <c r="R12" i="20" s="1"/>
  <c r="P12" i="20"/>
  <c r="N12" i="20"/>
  <c r="O12" i="20" s="1"/>
  <c r="M12" i="20"/>
  <c r="AJ11" i="20"/>
  <c r="AK11" i="20" s="1"/>
  <c r="AL11" i="20" s="1"/>
  <c r="AM11" i="20" s="1"/>
  <c r="AN11" i="20" s="1"/>
  <c r="AO11" i="20" s="1"/>
  <c r="AP11" i="20" s="1"/>
  <c r="AF11" i="20"/>
  <c r="AG11" i="20" s="1"/>
  <c r="AE11" i="20"/>
  <c r="AC11" i="20"/>
  <c r="AD11" i="20" s="1"/>
  <c r="AB11" i="20"/>
  <c r="Z11" i="20"/>
  <c r="AA11" i="20" s="1"/>
  <c r="Y11" i="20"/>
  <c r="W11" i="20"/>
  <c r="X11" i="20" s="1"/>
  <c r="V11" i="20"/>
  <c r="T11" i="20"/>
  <c r="U11" i="20" s="1"/>
  <c r="S11" i="20"/>
  <c r="Q11" i="20"/>
  <c r="R11" i="20" s="1"/>
  <c r="P11" i="20"/>
  <c r="N11" i="20"/>
  <c r="O11" i="20" s="1"/>
  <c r="M11" i="20"/>
  <c r="AJ10" i="20"/>
  <c r="AK10" i="20" s="1"/>
  <c r="AL10" i="20" s="1"/>
  <c r="AM10" i="20" s="1"/>
  <c r="AN10" i="20" s="1"/>
  <c r="AO10" i="20" s="1"/>
  <c r="AP10" i="20" s="1"/>
  <c r="AF10" i="20"/>
  <c r="AG10" i="20" s="1"/>
  <c r="AE10" i="20"/>
  <c r="AC10" i="20"/>
  <c r="AD10" i="20" s="1"/>
  <c r="AB10" i="20"/>
  <c r="Z10" i="20"/>
  <c r="AA10" i="20" s="1"/>
  <c r="Y10" i="20"/>
  <c r="W10" i="20"/>
  <c r="X10" i="20" s="1"/>
  <c r="V10" i="20"/>
  <c r="T10" i="20"/>
  <c r="U10" i="20" s="1"/>
  <c r="S10" i="20"/>
  <c r="Q10" i="20"/>
  <c r="R10" i="20" s="1"/>
  <c r="P10" i="20"/>
  <c r="N10" i="20"/>
  <c r="M10" i="20"/>
  <c r="AK9" i="20"/>
  <c r="AL9" i="20" s="1"/>
  <c r="AM9" i="20" s="1"/>
  <c r="AN9" i="20" s="1"/>
  <c r="AO9" i="20" s="1"/>
  <c r="AP9" i="20" s="1"/>
  <c r="AJ9" i="20"/>
  <c r="AF9" i="20"/>
  <c r="AG9" i="20" s="1"/>
  <c r="AE9" i="20"/>
  <c r="AC9" i="20"/>
  <c r="AD9" i="20" s="1"/>
  <c r="AB9" i="20"/>
  <c r="Z9" i="20"/>
  <c r="AA9" i="20" s="1"/>
  <c r="Y9" i="20"/>
  <c r="W9" i="20"/>
  <c r="X9" i="20" s="1"/>
  <c r="V9" i="20"/>
  <c r="T9" i="20"/>
  <c r="U9" i="20" s="1"/>
  <c r="S9" i="20"/>
  <c r="Q9" i="20"/>
  <c r="R9" i="20" s="1"/>
  <c r="P9" i="20"/>
  <c r="N9" i="20"/>
  <c r="O9" i="20" s="1"/>
  <c r="M9" i="20"/>
  <c r="AJ8" i="20"/>
  <c r="AK8" i="20" s="1"/>
  <c r="AL8" i="20" s="1"/>
  <c r="AM8" i="20" s="1"/>
  <c r="AN8" i="20" s="1"/>
  <c r="AO8" i="20" s="1"/>
  <c r="AP8" i="20" s="1"/>
  <c r="AF8" i="20"/>
  <c r="AG8" i="20" s="1"/>
  <c r="AE8" i="20"/>
  <c r="AC8" i="20"/>
  <c r="AD8" i="20" s="1"/>
  <c r="AB8" i="20"/>
  <c r="Z8" i="20"/>
  <c r="AA8" i="20" s="1"/>
  <c r="Y8" i="20"/>
  <c r="W8" i="20"/>
  <c r="X8" i="20" s="1"/>
  <c r="V8" i="20"/>
  <c r="T8" i="20"/>
  <c r="U8" i="20" s="1"/>
  <c r="S8" i="20"/>
  <c r="Q8" i="20"/>
  <c r="R8" i="20" s="1"/>
  <c r="P8" i="20"/>
  <c r="N8" i="20"/>
  <c r="O8" i="20" s="1"/>
  <c r="M8" i="20"/>
  <c r="AJ7" i="20"/>
  <c r="AK7" i="20" s="1"/>
  <c r="AL7" i="20" s="1"/>
  <c r="AM7" i="20" s="1"/>
  <c r="AN7" i="20" s="1"/>
  <c r="AO7" i="20" s="1"/>
  <c r="AP7" i="20" s="1"/>
  <c r="AF7" i="20"/>
  <c r="AG7" i="20" s="1"/>
  <c r="AE7" i="20"/>
  <c r="AC7" i="20"/>
  <c r="AD7" i="20" s="1"/>
  <c r="AB7" i="20"/>
  <c r="Z7" i="20"/>
  <c r="AA7" i="20" s="1"/>
  <c r="Y7" i="20"/>
  <c r="W7" i="20"/>
  <c r="V7" i="20"/>
  <c r="T7" i="20"/>
  <c r="U7" i="20" s="1"/>
  <c r="S7" i="20"/>
  <c r="Q7" i="20"/>
  <c r="R7" i="20" s="1"/>
  <c r="P7" i="20"/>
  <c r="N7" i="20"/>
  <c r="O7" i="20" s="1"/>
  <c r="M7" i="20"/>
  <c r="AJ6" i="20"/>
  <c r="AK6" i="20" s="1"/>
  <c r="AL6" i="20" s="1"/>
  <c r="AM6" i="20" s="1"/>
  <c r="AN6" i="20" s="1"/>
  <c r="AO6" i="20" s="1"/>
  <c r="AP6" i="20" s="1"/>
  <c r="AF6" i="20"/>
  <c r="AG6" i="20" s="1"/>
  <c r="AE6" i="20"/>
  <c r="AC6" i="20"/>
  <c r="AD6" i="20" s="1"/>
  <c r="AB6" i="20"/>
  <c r="Z6" i="20"/>
  <c r="AA6" i="20" s="1"/>
  <c r="Y6" i="20"/>
  <c r="W6" i="20"/>
  <c r="X6" i="20" s="1"/>
  <c r="V6" i="20"/>
  <c r="T6" i="20"/>
  <c r="S6" i="20"/>
  <c r="Q6" i="20"/>
  <c r="P6" i="20"/>
  <c r="N6" i="20"/>
  <c r="M6" i="20"/>
  <c r="AG54" i="19"/>
  <c r="AD54" i="19"/>
  <c r="AD55" i="19" s="1"/>
  <c r="AA54" i="19"/>
  <c r="X54" i="19"/>
  <c r="U54" i="19"/>
  <c r="R54" i="19"/>
  <c r="R55" i="19" s="1"/>
  <c r="O54" i="19"/>
  <c r="AH53" i="19"/>
  <c r="AH52" i="19"/>
  <c r="AJ15" i="19"/>
  <c r="AK15" i="19" s="1"/>
  <c r="AL15" i="19" s="1"/>
  <c r="AM15" i="19" s="1"/>
  <c r="AN15" i="19" s="1"/>
  <c r="AO15" i="19" s="1"/>
  <c r="AP15" i="19" s="1"/>
  <c r="AF15" i="19"/>
  <c r="AG15" i="19" s="1"/>
  <c r="AE15" i="19"/>
  <c r="AC15" i="19"/>
  <c r="AD15" i="19" s="1"/>
  <c r="AB15" i="19"/>
  <c r="Z15" i="19"/>
  <c r="AA15" i="19" s="1"/>
  <c r="Y15" i="19"/>
  <c r="W15" i="19"/>
  <c r="X15" i="19" s="1"/>
  <c r="V15" i="19"/>
  <c r="T15" i="19"/>
  <c r="U15" i="19" s="1"/>
  <c r="S15" i="19"/>
  <c r="Q15" i="19"/>
  <c r="R15" i="19" s="1"/>
  <c r="P15" i="19"/>
  <c r="N15" i="19"/>
  <c r="O15" i="19" s="1"/>
  <c r="M15" i="19"/>
  <c r="AJ14" i="19"/>
  <c r="AK14" i="19" s="1"/>
  <c r="AL14" i="19" s="1"/>
  <c r="AM14" i="19" s="1"/>
  <c r="AN14" i="19" s="1"/>
  <c r="AO14" i="19" s="1"/>
  <c r="AP14" i="19" s="1"/>
  <c r="AF14" i="19"/>
  <c r="AG14" i="19" s="1"/>
  <c r="AE14" i="19"/>
  <c r="AC14" i="19"/>
  <c r="AD14" i="19" s="1"/>
  <c r="AB14" i="19"/>
  <c r="Z14" i="19"/>
  <c r="AA14" i="19" s="1"/>
  <c r="Y14" i="19"/>
  <c r="W14" i="19"/>
  <c r="X14" i="19" s="1"/>
  <c r="V14" i="19"/>
  <c r="T14" i="19"/>
  <c r="U14" i="19" s="1"/>
  <c r="S14" i="19"/>
  <c r="Q14" i="19"/>
  <c r="R14" i="19" s="1"/>
  <c r="P14" i="19"/>
  <c r="N14" i="19"/>
  <c r="O14" i="19" s="1"/>
  <c r="M14" i="19"/>
  <c r="AJ13" i="19"/>
  <c r="AK13" i="19" s="1"/>
  <c r="AL13" i="19" s="1"/>
  <c r="AM13" i="19" s="1"/>
  <c r="AN13" i="19" s="1"/>
  <c r="AO13" i="19" s="1"/>
  <c r="AP13" i="19" s="1"/>
  <c r="AF13" i="19"/>
  <c r="AG13" i="19" s="1"/>
  <c r="AE13" i="19"/>
  <c r="AC13" i="19"/>
  <c r="AD13" i="19" s="1"/>
  <c r="AB13" i="19"/>
  <c r="Z13" i="19"/>
  <c r="AA13" i="19" s="1"/>
  <c r="Y13" i="19"/>
  <c r="W13" i="19"/>
  <c r="X13" i="19" s="1"/>
  <c r="V13" i="19"/>
  <c r="T13" i="19"/>
  <c r="U13" i="19" s="1"/>
  <c r="S13" i="19"/>
  <c r="Q13" i="19"/>
  <c r="R13" i="19" s="1"/>
  <c r="P13" i="19"/>
  <c r="N13" i="19"/>
  <c r="O13" i="19" s="1"/>
  <c r="M13" i="19"/>
  <c r="AJ12" i="19"/>
  <c r="AK12" i="19" s="1"/>
  <c r="AL12" i="19" s="1"/>
  <c r="AM12" i="19" s="1"/>
  <c r="AN12" i="19" s="1"/>
  <c r="AO12" i="19" s="1"/>
  <c r="AP12" i="19" s="1"/>
  <c r="AF12" i="19"/>
  <c r="AG12" i="19" s="1"/>
  <c r="AE12" i="19"/>
  <c r="AC12" i="19"/>
  <c r="AD12" i="19" s="1"/>
  <c r="AB12" i="19"/>
  <c r="Z12" i="19"/>
  <c r="AA12" i="19" s="1"/>
  <c r="Y12" i="19"/>
  <c r="W12" i="19"/>
  <c r="X12" i="19" s="1"/>
  <c r="V12" i="19"/>
  <c r="T12" i="19"/>
  <c r="U12" i="19" s="1"/>
  <c r="S12" i="19"/>
  <c r="Q12" i="19"/>
  <c r="R12" i="19" s="1"/>
  <c r="P12" i="19"/>
  <c r="N12" i="19"/>
  <c r="O12" i="19" s="1"/>
  <c r="M12" i="19"/>
  <c r="AJ11" i="19"/>
  <c r="AK11" i="19" s="1"/>
  <c r="AL11" i="19" s="1"/>
  <c r="AM11" i="19" s="1"/>
  <c r="AN11" i="19" s="1"/>
  <c r="AO11" i="19" s="1"/>
  <c r="AP11" i="19" s="1"/>
  <c r="AF11" i="19"/>
  <c r="AG11" i="19" s="1"/>
  <c r="AE11" i="19"/>
  <c r="AC11" i="19"/>
  <c r="AD11" i="19" s="1"/>
  <c r="AB11" i="19"/>
  <c r="Z11" i="19"/>
  <c r="AA11" i="19" s="1"/>
  <c r="Y11" i="19"/>
  <c r="W11" i="19"/>
  <c r="X11" i="19" s="1"/>
  <c r="V11" i="19"/>
  <c r="T11" i="19"/>
  <c r="U11" i="19" s="1"/>
  <c r="S11" i="19"/>
  <c r="Q11" i="19"/>
  <c r="R11" i="19" s="1"/>
  <c r="P11" i="19"/>
  <c r="N11" i="19"/>
  <c r="O11" i="19" s="1"/>
  <c r="M11" i="19"/>
  <c r="AJ10" i="19"/>
  <c r="AK10" i="19" s="1"/>
  <c r="AL10" i="19" s="1"/>
  <c r="AM10" i="19" s="1"/>
  <c r="AN10" i="19" s="1"/>
  <c r="AO10" i="19" s="1"/>
  <c r="AP10" i="19" s="1"/>
  <c r="AF10" i="19"/>
  <c r="AG10" i="19" s="1"/>
  <c r="AE10" i="19"/>
  <c r="AC10" i="19"/>
  <c r="AD10" i="19" s="1"/>
  <c r="AB10" i="19"/>
  <c r="Z10" i="19"/>
  <c r="AA10" i="19" s="1"/>
  <c r="Y10" i="19"/>
  <c r="W10" i="19"/>
  <c r="X10" i="19" s="1"/>
  <c r="V10" i="19"/>
  <c r="T10" i="19"/>
  <c r="U10" i="19" s="1"/>
  <c r="S10" i="19"/>
  <c r="Q10" i="19"/>
  <c r="R10" i="19" s="1"/>
  <c r="P10" i="19"/>
  <c r="N10" i="19"/>
  <c r="O10" i="19" s="1"/>
  <c r="M10" i="19"/>
  <c r="AJ9" i="19"/>
  <c r="AK9" i="19" s="1"/>
  <c r="AL9" i="19" s="1"/>
  <c r="AM9" i="19" s="1"/>
  <c r="AN9" i="19" s="1"/>
  <c r="AO9" i="19" s="1"/>
  <c r="AP9" i="19" s="1"/>
  <c r="AF9" i="19"/>
  <c r="AG9" i="19" s="1"/>
  <c r="AE9" i="19"/>
  <c r="AC9" i="19"/>
  <c r="AD9" i="19" s="1"/>
  <c r="AB9" i="19"/>
  <c r="Z9" i="19"/>
  <c r="AA9" i="19" s="1"/>
  <c r="Y9" i="19"/>
  <c r="W9" i="19"/>
  <c r="X9" i="19" s="1"/>
  <c r="V9" i="19"/>
  <c r="T9" i="19"/>
  <c r="U9" i="19" s="1"/>
  <c r="S9" i="19"/>
  <c r="Q9" i="19"/>
  <c r="R9" i="19" s="1"/>
  <c r="P9" i="19"/>
  <c r="N9" i="19"/>
  <c r="M9" i="19"/>
  <c r="AJ8" i="19"/>
  <c r="AK8" i="19" s="1"/>
  <c r="AL8" i="19" s="1"/>
  <c r="AM8" i="19" s="1"/>
  <c r="AN8" i="19" s="1"/>
  <c r="AO8" i="19" s="1"/>
  <c r="AP8" i="19" s="1"/>
  <c r="AF8" i="19"/>
  <c r="AG8" i="19" s="1"/>
  <c r="AE8" i="19"/>
  <c r="AC8" i="19"/>
  <c r="AD8" i="19" s="1"/>
  <c r="AB8" i="19"/>
  <c r="Z8" i="19"/>
  <c r="AA8" i="19" s="1"/>
  <c r="Y8" i="19"/>
  <c r="W8" i="19"/>
  <c r="X8" i="19" s="1"/>
  <c r="V8" i="19"/>
  <c r="T8" i="19"/>
  <c r="S8" i="19"/>
  <c r="Q8" i="19"/>
  <c r="R8" i="19" s="1"/>
  <c r="P8" i="19"/>
  <c r="N8" i="19"/>
  <c r="O8" i="19" s="1"/>
  <c r="M8" i="19"/>
  <c r="AJ7" i="19"/>
  <c r="AK7" i="19" s="1"/>
  <c r="AL7" i="19" s="1"/>
  <c r="AM7" i="19" s="1"/>
  <c r="AN7" i="19" s="1"/>
  <c r="AO7" i="19" s="1"/>
  <c r="AP7" i="19" s="1"/>
  <c r="AF7" i="19"/>
  <c r="AG7" i="19" s="1"/>
  <c r="AE7" i="19"/>
  <c r="AC7" i="19"/>
  <c r="AD7" i="19" s="1"/>
  <c r="AB7" i="19"/>
  <c r="Z7" i="19"/>
  <c r="AA7" i="19" s="1"/>
  <c r="Y7" i="19"/>
  <c r="W7" i="19"/>
  <c r="V7" i="19"/>
  <c r="T7" i="19"/>
  <c r="U7" i="19" s="1"/>
  <c r="S7" i="19"/>
  <c r="Q7" i="19"/>
  <c r="R7" i="19" s="1"/>
  <c r="P7" i="19"/>
  <c r="N7" i="19"/>
  <c r="O7" i="19" s="1"/>
  <c r="M7" i="19"/>
  <c r="AJ6" i="19"/>
  <c r="AK6" i="19" s="1"/>
  <c r="AL6" i="19" s="1"/>
  <c r="AM6" i="19" s="1"/>
  <c r="AN6" i="19" s="1"/>
  <c r="AO6" i="19" s="1"/>
  <c r="AP6" i="19" s="1"/>
  <c r="AF6" i="19"/>
  <c r="AE6" i="19"/>
  <c r="AC6" i="19"/>
  <c r="AD6" i="19" s="1"/>
  <c r="AB6" i="19"/>
  <c r="Z6" i="19"/>
  <c r="AA6" i="19" s="1"/>
  <c r="Y6" i="19"/>
  <c r="W6" i="19"/>
  <c r="X6" i="19" s="1"/>
  <c r="V6" i="19"/>
  <c r="T6" i="19"/>
  <c r="S6" i="19"/>
  <c r="Q6" i="19"/>
  <c r="P6" i="19"/>
  <c r="N6" i="19"/>
  <c r="M6" i="19"/>
  <c r="AG54" i="18"/>
  <c r="AD54" i="18"/>
  <c r="AD55" i="18" s="1"/>
  <c r="AA54" i="18"/>
  <c r="AA55" i="18" s="1"/>
  <c r="X54" i="18"/>
  <c r="X55" i="18" s="1"/>
  <c r="U54" i="18"/>
  <c r="R54" i="18"/>
  <c r="R55" i="18" s="1"/>
  <c r="O54" i="18"/>
  <c r="O55" i="18" s="1"/>
  <c r="AH53" i="18"/>
  <c r="AH52" i="18"/>
  <c r="AJ15" i="18"/>
  <c r="AK15" i="18" s="1"/>
  <c r="AL15" i="18" s="1"/>
  <c r="AM15" i="18" s="1"/>
  <c r="AN15" i="18" s="1"/>
  <c r="AO15" i="18" s="1"/>
  <c r="AP15" i="18" s="1"/>
  <c r="AF15" i="18"/>
  <c r="AG15" i="18" s="1"/>
  <c r="AE15" i="18"/>
  <c r="AC15" i="18"/>
  <c r="AD15" i="18" s="1"/>
  <c r="AB15" i="18"/>
  <c r="Z15" i="18"/>
  <c r="AA15" i="18" s="1"/>
  <c r="Y15" i="18"/>
  <c r="W15" i="18"/>
  <c r="X15" i="18" s="1"/>
  <c r="V15" i="18"/>
  <c r="T15" i="18"/>
  <c r="U15" i="18" s="1"/>
  <c r="S15" i="18"/>
  <c r="Q15" i="18"/>
  <c r="R15" i="18" s="1"/>
  <c r="P15" i="18"/>
  <c r="N15" i="18"/>
  <c r="O15" i="18" s="1"/>
  <c r="M15" i="18"/>
  <c r="AJ14" i="18"/>
  <c r="AK14" i="18" s="1"/>
  <c r="AL14" i="18" s="1"/>
  <c r="AM14" i="18" s="1"/>
  <c r="AN14" i="18" s="1"/>
  <c r="AO14" i="18" s="1"/>
  <c r="AP14" i="18" s="1"/>
  <c r="AF14" i="18"/>
  <c r="AG14" i="18" s="1"/>
  <c r="AE14" i="18"/>
  <c r="AC14" i="18"/>
  <c r="AD14" i="18" s="1"/>
  <c r="AB14" i="18"/>
  <c r="Z14" i="18"/>
  <c r="AA14" i="18" s="1"/>
  <c r="Y14" i="18"/>
  <c r="W14" i="18"/>
  <c r="X14" i="18" s="1"/>
  <c r="V14" i="18"/>
  <c r="T14" i="18"/>
  <c r="U14" i="18" s="1"/>
  <c r="S14" i="18"/>
  <c r="Q14" i="18"/>
  <c r="R14" i="18" s="1"/>
  <c r="P14" i="18"/>
  <c r="N14" i="18"/>
  <c r="O14" i="18" s="1"/>
  <c r="M14" i="18"/>
  <c r="AJ13" i="18"/>
  <c r="AK13" i="18" s="1"/>
  <c r="AL13" i="18" s="1"/>
  <c r="AM13" i="18" s="1"/>
  <c r="AN13" i="18" s="1"/>
  <c r="AO13" i="18" s="1"/>
  <c r="AP13" i="18" s="1"/>
  <c r="AF13" i="18"/>
  <c r="AG13" i="18" s="1"/>
  <c r="AE13" i="18"/>
  <c r="AC13" i="18"/>
  <c r="AD13" i="18" s="1"/>
  <c r="AB13" i="18"/>
  <c r="Z13" i="18"/>
  <c r="AA13" i="18" s="1"/>
  <c r="Y13" i="18"/>
  <c r="W13" i="18"/>
  <c r="X13" i="18" s="1"/>
  <c r="V13" i="18"/>
  <c r="T13" i="18"/>
  <c r="S13" i="18"/>
  <c r="Q13" i="18"/>
  <c r="R13" i="18" s="1"/>
  <c r="P13" i="18"/>
  <c r="N13" i="18"/>
  <c r="O13" i="18" s="1"/>
  <c r="M13" i="18"/>
  <c r="AJ12" i="18"/>
  <c r="AK12" i="18" s="1"/>
  <c r="AL12" i="18" s="1"/>
  <c r="AM12" i="18" s="1"/>
  <c r="AN12" i="18" s="1"/>
  <c r="AO12" i="18" s="1"/>
  <c r="AP12" i="18" s="1"/>
  <c r="AF12" i="18"/>
  <c r="AG12" i="18" s="1"/>
  <c r="AE12" i="18"/>
  <c r="AC12" i="18"/>
  <c r="AD12" i="18" s="1"/>
  <c r="AB12" i="18"/>
  <c r="Z12" i="18"/>
  <c r="AA12" i="18" s="1"/>
  <c r="Y12" i="18"/>
  <c r="W12" i="18"/>
  <c r="X12" i="18" s="1"/>
  <c r="V12" i="18"/>
  <c r="T12" i="18"/>
  <c r="U12" i="18" s="1"/>
  <c r="S12" i="18"/>
  <c r="Q12" i="18"/>
  <c r="R12" i="18" s="1"/>
  <c r="P12" i="18"/>
  <c r="N12" i="18"/>
  <c r="M12" i="18"/>
  <c r="AJ11" i="18"/>
  <c r="AK11" i="18" s="1"/>
  <c r="AL11" i="18" s="1"/>
  <c r="AM11" i="18" s="1"/>
  <c r="AN11" i="18" s="1"/>
  <c r="AO11" i="18" s="1"/>
  <c r="AP11" i="18" s="1"/>
  <c r="AF11" i="18"/>
  <c r="AG11" i="18" s="1"/>
  <c r="AE11" i="18"/>
  <c r="AC11" i="18"/>
  <c r="AD11" i="18" s="1"/>
  <c r="AB11" i="18"/>
  <c r="Z11" i="18"/>
  <c r="AA11" i="18" s="1"/>
  <c r="Y11" i="18"/>
  <c r="W11" i="18"/>
  <c r="X11" i="18" s="1"/>
  <c r="V11" i="18"/>
  <c r="T11" i="18"/>
  <c r="U11" i="18" s="1"/>
  <c r="S11" i="18"/>
  <c r="Q11" i="18"/>
  <c r="R11" i="18" s="1"/>
  <c r="P11" i="18"/>
  <c r="N11" i="18"/>
  <c r="O11" i="18" s="1"/>
  <c r="M11" i="18"/>
  <c r="AJ10" i="18"/>
  <c r="AK10" i="18" s="1"/>
  <c r="AL10" i="18" s="1"/>
  <c r="AM10" i="18" s="1"/>
  <c r="AN10" i="18" s="1"/>
  <c r="AO10" i="18" s="1"/>
  <c r="AP10" i="18" s="1"/>
  <c r="AF10" i="18"/>
  <c r="AG10" i="18" s="1"/>
  <c r="AE10" i="18"/>
  <c r="AC10" i="18"/>
  <c r="AD10" i="18" s="1"/>
  <c r="AB10" i="18"/>
  <c r="Z10" i="18"/>
  <c r="AA10" i="18" s="1"/>
  <c r="Y10" i="18"/>
  <c r="W10" i="18"/>
  <c r="X10" i="18" s="1"/>
  <c r="V10" i="18"/>
  <c r="T10" i="18"/>
  <c r="U10" i="18" s="1"/>
  <c r="S10" i="18"/>
  <c r="Q10" i="18"/>
  <c r="R10" i="18" s="1"/>
  <c r="P10" i="18"/>
  <c r="N10" i="18"/>
  <c r="O10" i="18" s="1"/>
  <c r="M10" i="18"/>
  <c r="AJ9" i="18"/>
  <c r="AK9" i="18" s="1"/>
  <c r="AL9" i="18" s="1"/>
  <c r="AM9" i="18" s="1"/>
  <c r="AN9" i="18" s="1"/>
  <c r="AO9" i="18" s="1"/>
  <c r="AP9" i="18" s="1"/>
  <c r="AF9" i="18"/>
  <c r="AG9" i="18" s="1"/>
  <c r="AE9" i="18"/>
  <c r="AC9" i="18"/>
  <c r="AD9" i="18" s="1"/>
  <c r="AB9" i="18"/>
  <c r="Z9" i="18"/>
  <c r="AA9" i="18" s="1"/>
  <c r="Y9" i="18"/>
  <c r="W9" i="18"/>
  <c r="X9" i="18" s="1"/>
  <c r="V9" i="18"/>
  <c r="T9" i="18"/>
  <c r="U9" i="18" s="1"/>
  <c r="S9" i="18"/>
  <c r="Q9" i="18"/>
  <c r="R9" i="18" s="1"/>
  <c r="P9" i="18"/>
  <c r="N9" i="18"/>
  <c r="O9" i="18" s="1"/>
  <c r="M9" i="18"/>
  <c r="AJ8" i="18"/>
  <c r="AK8" i="18" s="1"/>
  <c r="AL8" i="18" s="1"/>
  <c r="AM8" i="18" s="1"/>
  <c r="AN8" i="18" s="1"/>
  <c r="AO8" i="18" s="1"/>
  <c r="AP8" i="18" s="1"/>
  <c r="AF8" i="18"/>
  <c r="AG8" i="18" s="1"/>
  <c r="AE8" i="18"/>
  <c r="AC8" i="18"/>
  <c r="AD8" i="18" s="1"/>
  <c r="AB8" i="18"/>
  <c r="Z8" i="18"/>
  <c r="AA8" i="18" s="1"/>
  <c r="Y8" i="18"/>
  <c r="W8" i="18"/>
  <c r="X8" i="18" s="1"/>
  <c r="V8" i="18"/>
  <c r="T8" i="18"/>
  <c r="U8" i="18" s="1"/>
  <c r="S8" i="18"/>
  <c r="Q8" i="18"/>
  <c r="R8" i="18" s="1"/>
  <c r="P8" i="18"/>
  <c r="N8" i="18"/>
  <c r="O8" i="18" s="1"/>
  <c r="M8" i="18"/>
  <c r="AJ7" i="18"/>
  <c r="AK7" i="18" s="1"/>
  <c r="AL7" i="18" s="1"/>
  <c r="AM7" i="18" s="1"/>
  <c r="AN7" i="18" s="1"/>
  <c r="AO7" i="18" s="1"/>
  <c r="AP7" i="18" s="1"/>
  <c r="AF7" i="18"/>
  <c r="AG7" i="18" s="1"/>
  <c r="AE7" i="18"/>
  <c r="AC7" i="18"/>
  <c r="AD7" i="18" s="1"/>
  <c r="AB7" i="18"/>
  <c r="Z7" i="18"/>
  <c r="Y7" i="18"/>
  <c r="W7" i="18"/>
  <c r="X7" i="18" s="1"/>
  <c r="V7" i="18"/>
  <c r="T7" i="18"/>
  <c r="U7" i="18" s="1"/>
  <c r="S7" i="18"/>
  <c r="Q7" i="18"/>
  <c r="R7" i="18" s="1"/>
  <c r="P7" i="18"/>
  <c r="N7" i="18"/>
  <c r="M7" i="18"/>
  <c r="AJ6" i="18"/>
  <c r="AK6" i="18" s="1"/>
  <c r="AL6" i="18" s="1"/>
  <c r="AM6" i="18" s="1"/>
  <c r="AN6" i="18" s="1"/>
  <c r="AO6" i="18" s="1"/>
  <c r="AP6" i="18" s="1"/>
  <c r="AF6" i="18"/>
  <c r="AE6" i="18"/>
  <c r="AC6" i="18"/>
  <c r="AB6" i="18"/>
  <c r="Z6" i="18"/>
  <c r="AA6" i="18" s="1"/>
  <c r="Y6" i="18"/>
  <c r="W6" i="18"/>
  <c r="X6" i="18" s="1"/>
  <c r="V6" i="18"/>
  <c r="T6" i="18"/>
  <c r="S6" i="18"/>
  <c r="Q6" i="18"/>
  <c r="R6" i="18" s="1"/>
  <c r="P6" i="18"/>
  <c r="N6" i="18"/>
  <c r="O6" i="18" s="1"/>
  <c r="M6" i="18"/>
  <c r="AG54" i="17"/>
  <c r="AD54" i="17"/>
  <c r="AA54" i="17"/>
  <c r="X54" i="17"/>
  <c r="U54" i="17"/>
  <c r="R54" i="17"/>
  <c r="O54" i="17"/>
  <c r="AH53" i="17"/>
  <c r="AH52" i="17"/>
  <c r="AJ15" i="17"/>
  <c r="AK15" i="17" s="1"/>
  <c r="AL15" i="17" s="1"/>
  <c r="AM15" i="17" s="1"/>
  <c r="AN15" i="17" s="1"/>
  <c r="AO15" i="17" s="1"/>
  <c r="AP15" i="17" s="1"/>
  <c r="AF15" i="17"/>
  <c r="AG15" i="17" s="1"/>
  <c r="AE15" i="17"/>
  <c r="AC15" i="17"/>
  <c r="AD15" i="17" s="1"/>
  <c r="AB15" i="17"/>
  <c r="Z15" i="17"/>
  <c r="AA15" i="17" s="1"/>
  <c r="Y15" i="17"/>
  <c r="W15" i="17"/>
  <c r="X15" i="17" s="1"/>
  <c r="V15" i="17"/>
  <c r="T15" i="17"/>
  <c r="U15" i="17" s="1"/>
  <c r="S15" i="17"/>
  <c r="Q15" i="17"/>
  <c r="R15" i="17" s="1"/>
  <c r="P15" i="17"/>
  <c r="N15" i="17"/>
  <c r="O15" i="17" s="1"/>
  <c r="M15" i="17"/>
  <c r="AJ14" i="17"/>
  <c r="AK14" i="17" s="1"/>
  <c r="AL14" i="17" s="1"/>
  <c r="AM14" i="17" s="1"/>
  <c r="AN14" i="17" s="1"/>
  <c r="AO14" i="17" s="1"/>
  <c r="AP14" i="17" s="1"/>
  <c r="AF14" i="17"/>
  <c r="AG14" i="17" s="1"/>
  <c r="AE14" i="17"/>
  <c r="AC14" i="17"/>
  <c r="AD14" i="17" s="1"/>
  <c r="AB14" i="17"/>
  <c r="Z14" i="17"/>
  <c r="AA14" i="17" s="1"/>
  <c r="Y14" i="17"/>
  <c r="W14" i="17"/>
  <c r="X14" i="17" s="1"/>
  <c r="V14" i="17"/>
  <c r="T14" i="17"/>
  <c r="U14" i="17" s="1"/>
  <c r="S14" i="17"/>
  <c r="Q14" i="17"/>
  <c r="R14" i="17" s="1"/>
  <c r="P14" i="17"/>
  <c r="N14" i="17"/>
  <c r="O14" i="17" s="1"/>
  <c r="M14" i="17"/>
  <c r="AJ13" i="17"/>
  <c r="AK13" i="17" s="1"/>
  <c r="AL13" i="17" s="1"/>
  <c r="AM13" i="17" s="1"/>
  <c r="AN13" i="17" s="1"/>
  <c r="AO13" i="17" s="1"/>
  <c r="AP13" i="17" s="1"/>
  <c r="AF13" i="17"/>
  <c r="AG13" i="17" s="1"/>
  <c r="AE13" i="17"/>
  <c r="AC13" i="17"/>
  <c r="AD13" i="17" s="1"/>
  <c r="AB13" i="17"/>
  <c r="Z13" i="17"/>
  <c r="AA13" i="17" s="1"/>
  <c r="Y13" i="17"/>
  <c r="W13" i="17"/>
  <c r="X13" i="17" s="1"/>
  <c r="V13" i="17"/>
  <c r="T13" i="17"/>
  <c r="U13" i="17" s="1"/>
  <c r="S13" i="17"/>
  <c r="Q13" i="17"/>
  <c r="R13" i="17" s="1"/>
  <c r="P13" i="17"/>
  <c r="N13" i="17"/>
  <c r="O13" i="17" s="1"/>
  <c r="M13" i="17"/>
  <c r="AJ12" i="17"/>
  <c r="AK12" i="17" s="1"/>
  <c r="AL12" i="17" s="1"/>
  <c r="AM12" i="17" s="1"/>
  <c r="AN12" i="17" s="1"/>
  <c r="AO12" i="17" s="1"/>
  <c r="AP12" i="17" s="1"/>
  <c r="AF12" i="17"/>
  <c r="AG12" i="17" s="1"/>
  <c r="AE12" i="17"/>
  <c r="AC12" i="17"/>
  <c r="AD12" i="17" s="1"/>
  <c r="AB12" i="17"/>
  <c r="Z12" i="17"/>
  <c r="AA12" i="17" s="1"/>
  <c r="Y12" i="17"/>
  <c r="W12" i="17"/>
  <c r="X12" i="17" s="1"/>
  <c r="V12" i="17"/>
  <c r="T12" i="17"/>
  <c r="U12" i="17" s="1"/>
  <c r="S12" i="17"/>
  <c r="Q12" i="17"/>
  <c r="R12" i="17" s="1"/>
  <c r="P12" i="17"/>
  <c r="N12" i="17"/>
  <c r="O12" i="17" s="1"/>
  <c r="M12" i="17"/>
  <c r="AJ11" i="17"/>
  <c r="AK11" i="17" s="1"/>
  <c r="AL11" i="17" s="1"/>
  <c r="AM11" i="17" s="1"/>
  <c r="AN11" i="17" s="1"/>
  <c r="AO11" i="17" s="1"/>
  <c r="AP11" i="17" s="1"/>
  <c r="AF11" i="17"/>
  <c r="AG11" i="17" s="1"/>
  <c r="AE11" i="17"/>
  <c r="AC11" i="17"/>
  <c r="AD11" i="17" s="1"/>
  <c r="AB11" i="17"/>
  <c r="Z11" i="17"/>
  <c r="AA11" i="17" s="1"/>
  <c r="Y11" i="17"/>
  <c r="W11" i="17"/>
  <c r="X11" i="17" s="1"/>
  <c r="V11" i="17"/>
  <c r="T11" i="17"/>
  <c r="U11" i="17" s="1"/>
  <c r="S11" i="17"/>
  <c r="Q11" i="17"/>
  <c r="R11" i="17" s="1"/>
  <c r="P11" i="17"/>
  <c r="N11" i="17"/>
  <c r="O11" i="17" s="1"/>
  <c r="M11" i="17"/>
  <c r="AJ10" i="17"/>
  <c r="AK10" i="17" s="1"/>
  <c r="AL10" i="17" s="1"/>
  <c r="AM10" i="17" s="1"/>
  <c r="AN10" i="17" s="1"/>
  <c r="AO10" i="17" s="1"/>
  <c r="AP10" i="17" s="1"/>
  <c r="AF10" i="17"/>
  <c r="AG10" i="17" s="1"/>
  <c r="AE10" i="17"/>
  <c r="AC10" i="17"/>
  <c r="AD10" i="17" s="1"/>
  <c r="AB10" i="17"/>
  <c r="Z10" i="17"/>
  <c r="AA10" i="17" s="1"/>
  <c r="Y10" i="17"/>
  <c r="W10" i="17"/>
  <c r="X10" i="17" s="1"/>
  <c r="V10" i="17"/>
  <c r="T10" i="17"/>
  <c r="U10" i="17" s="1"/>
  <c r="S10" i="17"/>
  <c r="Q10" i="17"/>
  <c r="R10" i="17" s="1"/>
  <c r="P10" i="17"/>
  <c r="N10" i="17"/>
  <c r="O10" i="17" s="1"/>
  <c r="M10" i="17"/>
  <c r="AJ9" i="17"/>
  <c r="AK9" i="17" s="1"/>
  <c r="AL9" i="17" s="1"/>
  <c r="AM9" i="17" s="1"/>
  <c r="AN9" i="17" s="1"/>
  <c r="AO9" i="17" s="1"/>
  <c r="AP9" i="17" s="1"/>
  <c r="AF9" i="17"/>
  <c r="AG9" i="17" s="1"/>
  <c r="AE9" i="17"/>
  <c r="AC9" i="17"/>
  <c r="AD9" i="17" s="1"/>
  <c r="AB9" i="17"/>
  <c r="Z9" i="17"/>
  <c r="AA9" i="17" s="1"/>
  <c r="Y9" i="17"/>
  <c r="W9" i="17"/>
  <c r="X9" i="17" s="1"/>
  <c r="V9" i="17"/>
  <c r="T9" i="17"/>
  <c r="U9" i="17" s="1"/>
  <c r="S9" i="17"/>
  <c r="Q9" i="17"/>
  <c r="R9" i="17" s="1"/>
  <c r="P9" i="17"/>
  <c r="N9" i="17"/>
  <c r="O9" i="17" s="1"/>
  <c r="M9" i="17"/>
  <c r="AJ8" i="17"/>
  <c r="AK8" i="17" s="1"/>
  <c r="AL8" i="17" s="1"/>
  <c r="AM8" i="17" s="1"/>
  <c r="AN8" i="17" s="1"/>
  <c r="AO8" i="17" s="1"/>
  <c r="AP8" i="17" s="1"/>
  <c r="AF8" i="17"/>
  <c r="AG8" i="17" s="1"/>
  <c r="AE8" i="17"/>
  <c r="AC8" i="17"/>
  <c r="AD8" i="17" s="1"/>
  <c r="AB8" i="17"/>
  <c r="Z8" i="17"/>
  <c r="AA8" i="17" s="1"/>
  <c r="Y8" i="17"/>
  <c r="W8" i="17"/>
  <c r="X8" i="17" s="1"/>
  <c r="V8" i="17"/>
  <c r="T8" i="17"/>
  <c r="U8" i="17" s="1"/>
  <c r="S8" i="17"/>
  <c r="Q8" i="17"/>
  <c r="R8" i="17" s="1"/>
  <c r="P8" i="17"/>
  <c r="N8" i="17"/>
  <c r="O8" i="17" s="1"/>
  <c r="M8" i="17"/>
  <c r="AJ7" i="17"/>
  <c r="AK7" i="17" s="1"/>
  <c r="AL7" i="17" s="1"/>
  <c r="AM7" i="17" s="1"/>
  <c r="AN7" i="17" s="1"/>
  <c r="AO7" i="17" s="1"/>
  <c r="AP7" i="17" s="1"/>
  <c r="AF7" i="17"/>
  <c r="AG7" i="17" s="1"/>
  <c r="AE7" i="17"/>
  <c r="AC7" i="17"/>
  <c r="AD7" i="17" s="1"/>
  <c r="AB7" i="17"/>
  <c r="Z7" i="17"/>
  <c r="AA7" i="17" s="1"/>
  <c r="Y7" i="17"/>
  <c r="W7" i="17"/>
  <c r="X7" i="17" s="1"/>
  <c r="V7" i="17"/>
  <c r="T7" i="17"/>
  <c r="U7" i="17" s="1"/>
  <c r="S7" i="17"/>
  <c r="Q7" i="17"/>
  <c r="R7" i="17" s="1"/>
  <c r="P7" i="17"/>
  <c r="N7" i="17"/>
  <c r="O7" i="17" s="1"/>
  <c r="M7" i="17"/>
  <c r="AJ6" i="17"/>
  <c r="AK6" i="17" s="1"/>
  <c r="AL6" i="17" s="1"/>
  <c r="AM6" i="17" s="1"/>
  <c r="AN6" i="17" s="1"/>
  <c r="AO6" i="17" s="1"/>
  <c r="AP6" i="17" s="1"/>
  <c r="AF6" i="17"/>
  <c r="AG6" i="17" s="1"/>
  <c r="AE6" i="17"/>
  <c r="AC6" i="17"/>
  <c r="AD6" i="17" s="1"/>
  <c r="AB6" i="17"/>
  <c r="Z6" i="17"/>
  <c r="AA6" i="17" s="1"/>
  <c r="Y6" i="17"/>
  <c r="W6" i="17"/>
  <c r="X6" i="17" s="1"/>
  <c r="V6" i="17"/>
  <c r="T6" i="17"/>
  <c r="S6" i="17"/>
  <c r="Q6" i="17"/>
  <c r="P6" i="17"/>
  <c r="N6" i="17"/>
  <c r="M6" i="17"/>
  <c r="AG54" i="16"/>
  <c r="AG55" i="16" s="1"/>
  <c r="AD54" i="16"/>
  <c r="AA54" i="16"/>
  <c r="X54" i="16"/>
  <c r="U54" i="16"/>
  <c r="R54" i="16"/>
  <c r="O54" i="16"/>
  <c r="AH53" i="16"/>
  <c r="AH52" i="16"/>
  <c r="AH54" i="16" s="1"/>
  <c r="AJ15" i="16"/>
  <c r="AK15" i="16" s="1"/>
  <c r="AL15" i="16" s="1"/>
  <c r="AM15" i="16" s="1"/>
  <c r="AN15" i="16" s="1"/>
  <c r="AO15" i="16" s="1"/>
  <c r="AP15" i="16" s="1"/>
  <c r="AF15" i="16"/>
  <c r="AG15" i="16" s="1"/>
  <c r="AE15" i="16"/>
  <c r="AC15" i="16"/>
  <c r="AD15" i="16" s="1"/>
  <c r="AB15" i="16"/>
  <c r="Z15" i="16"/>
  <c r="AA15" i="16" s="1"/>
  <c r="Y15" i="16"/>
  <c r="W15" i="16"/>
  <c r="X15" i="16" s="1"/>
  <c r="V15" i="16"/>
  <c r="T15" i="16"/>
  <c r="U15" i="16" s="1"/>
  <c r="S15" i="16"/>
  <c r="Q15" i="16"/>
  <c r="R15" i="16" s="1"/>
  <c r="P15" i="16"/>
  <c r="N15" i="16"/>
  <c r="O15" i="16" s="1"/>
  <c r="M15" i="16"/>
  <c r="AJ14" i="16"/>
  <c r="AK14" i="16" s="1"/>
  <c r="AL14" i="16" s="1"/>
  <c r="AM14" i="16" s="1"/>
  <c r="AN14" i="16" s="1"/>
  <c r="AO14" i="16" s="1"/>
  <c r="AP14" i="16" s="1"/>
  <c r="AF14" i="16"/>
  <c r="AG14" i="16" s="1"/>
  <c r="AE14" i="16"/>
  <c r="AC14" i="16"/>
  <c r="AD14" i="16" s="1"/>
  <c r="AB14" i="16"/>
  <c r="Z14" i="16"/>
  <c r="AA14" i="16" s="1"/>
  <c r="Y14" i="16"/>
  <c r="W14" i="16"/>
  <c r="X14" i="16" s="1"/>
  <c r="V14" i="16"/>
  <c r="T14" i="16"/>
  <c r="U14" i="16" s="1"/>
  <c r="S14" i="16"/>
  <c r="Q14" i="16"/>
  <c r="R14" i="16" s="1"/>
  <c r="P14" i="16"/>
  <c r="N14" i="16"/>
  <c r="M14" i="16"/>
  <c r="AJ13" i="16"/>
  <c r="AK13" i="16" s="1"/>
  <c r="AL13" i="16" s="1"/>
  <c r="AM13" i="16" s="1"/>
  <c r="AN13" i="16" s="1"/>
  <c r="AO13" i="16" s="1"/>
  <c r="AP13" i="16" s="1"/>
  <c r="AF13" i="16"/>
  <c r="AG13" i="16" s="1"/>
  <c r="AE13" i="16"/>
  <c r="AC13" i="16"/>
  <c r="AD13" i="16" s="1"/>
  <c r="AB13" i="16"/>
  <c r="Z13" i="16"/>
  <c r="AA13" i="16" s="1"/>
  <c r="Y13" i="16"/>
  <c r="W13" i="16"/>
  <c r="X13" i="16" s="1"/>
  <c r="V13" i="16"/>
  <c r="T13" i="16"/>
  <c r="U13" i="16" s="1"/>
  <c r="S13" i="16"/>
  <c r="Q13" i="16"/>
  <c r="R13" i="16" s="1"/>
  <c r="P13" i="16"/>
  <c r="N13" i="16"/>
  <c r="O13" i="16" s="1"/>
  <c r="M13" i="16"/>
  <c r="AJ12" i="16"/>
  <c r="AK12" i="16" s="1"/>
  <c r="AL12" i="16" s="1"/>
  <c r="AM12" i="16" s="1"/>
  <c r="AN12" i="16" s="1"/>
  <c r="AO12" i="16" s="1"/>
  <c r="AP12" i="16" s="1"/>
  <c r="AF12" i="16"/>
  <c r="AG12" i="16" s="1"/>
  <c r="AE12" i="16"/>
  <c r="AC12" i="16"/>
  <c r="AD12" i="16" s="1"/>
  <c r="AB12" i="16"/>
  <c r="Z12" i="16"/>
  <c r="AA12" i="16" s="1"/>
  <c r="Y12" i="16"/>
  <c r="W12" i="16"/>
  <c r="X12" i="16" s="1"/>
  <c r="V12" i="16"/>
  <c r="T12" i="16"/>
  <c r="U12" i="16" s="1"/>
  <c r="S12" i="16"/>
  <c r="Q12" i="16"/>
  <c r="R12" i="16" s="1"/>
  <c r="P12" i="16"/>
  <c r="N12" i="16"/>
  <c r="M12" i="16"/>
  <c r="AJ11" i="16"/>
  <c r="AK11" i="16" s="1"/>
  <c r="AL11" i="16" s="1"/>
  <c r="AM11" i="16" s="1"/>
  <c r="AN11" i="16" s="1"/>
  <c r="AO11" i="16" s="1"/>
  <c r="AP11" i="16" s="1"/>
  <c r="AF11" i="16"/>
  <c r="AG11" i="16" s="1"/>
  <c r="AE11" i="16"/>
  <c r="AC11" i="16"/>
  <c r="AD11" i="16" s="1"/>
  <c r="AB11" i="16"/>
  <c r="Z11" i="16"/>
  <c r="AA11" i="16" s="1"/>
  <c r="Y11" i="16"/>
  <c r="W11" i="16"/>
  <c r="X11" i="16" s="1"/>
  <c r="V11" i="16"/>
  <c r="T11" i="16"/>
  <c r="U11" i="16" s="1"/>
  <c r="S11" i="16"/>
  <c r="Q11" i="16"/>
  <c r="R11" i="16" s="1"/>
  <c r="P11" i="16"/>
  <c r="N11" i="16"/>
  <c r="O11" i="16" s="1"/>
  <c r="M11" i="16"/>
  <c r="AJ10" i="16"/>
  <c r="AK10" i="16" s="1"/>
  <c r="AL10" i="16" s="1"/>
  <c r="AM10" i="16" s="1"/>
  <c r="AN10" i="16" s="1"/>
  <c r="AO10" i="16" s="1"/>
  <c r="AP10" i="16" s="1"/>
  <c r="AF10" i="16"/>
  <c r="AG10" i="16" s="1"/>
  <c r="AE10" i="16"/>
  <c r="AC10" i="16"/>
  <c r="AD10" i="16" s="1"/>
  <c r="AB10" i="16"/>
  <c r="Z10" i="16"/>
  <c r="AA10" i="16" s="1"/>
  <c r="Y10" i="16"/>
  <c r="W10" i="16"/>
  <c r="X10" i="16" s="1"/>
  <c r="V10" i="16"/>
  <c r="T10" i="16"/>
  <c r="U10" i="16" s="1"/>
  <c r="S10" i="16"/>
  <c r="Q10" i="16"/>
  <c r="R10" i="16" s="1"/>
  <c r="P10" i="16"/>
  <c r="N10" i="16"/>
  <c r="O10" i="16" s="1"/>
  <c r="M10" i="16"/>
  <c r="AK9" i="16"/>
  <c r="AL9" i="16" s="1"/>
  <c r="AM9" i="16" s="1"/>
  <c r="AN9" i="16" s="1"/>
  <c r="AO9" i="16" s="1"/>
  <c r="AP9" i="16" s="1"/>
  <c r="AJ9" i="16"/>
  <c r="AF9" i="16"/>
  <c r="AG9" i="16" s="1"/>
  <c r="AE9" i="16"/>
  <c r="AC9" i="16"/>
  <c r="AD9" i="16" s="1"/>
  <c r="AB9" i="16"/>
  <c r="Z9" i="16"/>
  <c r="AA9" i="16" s="1"/>
  <c r="Y9" i="16"/>
  <c r="W9" i="16"/>
  <c r="X9" i="16" s="1"/>
  <c r="V9" i="16"/>
  <c r="T9" i="16"/>
  <c r="U9" i="16" s="1"/>
  <c r="S9" i="16"/>
  <c r="Q9" i="16"/>
  <c r="R9" i="16" s="1"/>
  <c r="P9" i="16"/>
  <c r="N9" i="16"/>
  <c r="M9" i="16"/>
  <c r="AJ8" i="16"/>
  <c r="AK8" i="16" s="1"/>
  <c r="AL8" i="16" s="1"/>
  <c r="AM8" i="16" s="1"/>
  <c r="AN8" i="16" s="1"/>
  <c r="AO8" i="16" s="1"/>
  <c r="AP8" i="16" s="1"/>
  <c r="AF8" i="16"/>
  <c r="AG8" i="16" s="1"/>
  <c r="AE8" i="16"/>
  <c r="AC8" i="16"/>
  <c r="AD8" i="16" s="1"/>
  <c r="AB8" i="16"/>
  <c r="Z8" i="16"/>
  <c r="AA8" i="16" s="1"/>
  <c r="Y8" i="16"/>
  <c r="W8" i="16"/>
  <c r="X8" i="16" s="1"/>
  <c r="V8" i="16"/>
  <c r="T8" i="16"/>
  <c r="S8" i="16"/>
  <c r="Q8" i="16"/>
  <c r="R8" i="16" s="1"/>
  <c r="P8" i="16"/>
  <c r="N8" i="16"/>
  <c r="O8" i="16" s="1"/>
  <c r="M8" i="16"/>
  <c r="AJ7" i="16"/>
  <c r="AK7" i="16" s="1"/>
  <c r="AL7" i="16" s="1"/>
  <c r="AM7" i="16" s="1"/>
  <c r="AN7" i="16" s="1"/>
  <c r="AO7" i="16" s="1"/>
  <c r="AP7" i="16" s="1"/>
  <c r="AF7" i="16"/>
  <c r="AG7" i="16" s="1"/>
  <c r="AE7" i="16"/>
  <c r="AC7" i="16"/>
  <c r="AD7" i="16" s="1"/>
  <c r="AB7" i="16"/>
  <c r="Z7" i="16"/>
  <c r="AA7" i="16" s="1"/>
  <c r="Y7" i="16"/>
  <c r="W7" i="16"/>
  <c r="X7" i="16" s="1"/>
  <c r="V7" i="16"/>
  <c r="T7" i="16"/>
  <c r="U7" i="16" s="1"/>
  <c r="S7" i="16"/>
  <c r="Q7" i="16"/>
  <c r="R7" i="16" s="1"/>
  <c r="P7" i="16"/>
  <c r="N7" i="16"/>
  <c r="M7" i="16"/>
  <c r="AJ6" i="16"/>
  <c r="AK6" i="16" s="1"/>
  <c r="AL6" i="16" s="1"/>
  <c r="AM6" i="16" s="1"/>
  <c r="AN6" i="16" s="1"/>
  <c r="AO6" i="16" s="1"/>
  <c r="AP6" i="16" s="1"/>
  <c r="AF6" i="16"/>
  <c r="AE6" i="16"/>
  <c r="AC6" i="16"/>
  <c r="AB6" i="16"/>
  <c r="Z6" i="16"/>
  <c r="AA6" i="16" s="1"/>
  <c r="Y6" i="16"/>
  <c r="W6" i="16"/>
  <c r="X6" i="16" s="1"/>
  <c r="V6" i="16"/>
  <c r="T6" i="16"/>
  <c r="S6" i="16"/>
  <c r="Q6" i="16"/>
  <c r="P6" i="16"/>
  <c r="N6" i="16"/>
  <c r="O6" i="16" s="1"/>
  <c r="M6" i="16"/>
  <c r="AG54" i="6"/>
  <c r="AH53" i="6"/>
  <c r="AH52" i="6"/>
  <c r="AH50" i="6"/>
  <c r="AH49" i="6"/>
  <c r="AH45" i="6"/>
  <c r="AH42" i="6"/>
  <c r="AH43" i="6"/>
  <c r="AH44" i="6"/>
  <c r="AH39" i="6"/>
  <c r="AH40" i="6"/>
  <c r="AG51" i="6"/>
  <c r="AH38" i="6"/>
  <c r="AH31" i="6"/>
  <c r="AH32" i="6"/>
  <c r="AH33" i="6"/>
  <c r="AH34" i="6"/>
  <c r="AH30" i="6"/>
  <c r="AH26" i="6"/>
  <c r="AH25" i="6"/>
  <c r="AH21" i="6"/>
  <c r="AH20" i="6"/>
  <c r="AE7" i="6"/>
  <c r="AE8" i="6"/>
  <c r="AE9" i="6"/>
  <c r="AE10" i="6"/>
  <c r="AE11" i="6"/>
  <c r="AE12" i="6"/>
  <c r="AE13" i="6"/>
  <c r="AE14" i="6"/>
  <c r="AE15" i="6"/>
  <c r="AE6" i="6"/>
  <c r="AF7" i="6"/>
  <c r="AG7" i="6" s="1"/>
  <c r="AF8" i="6"/>
  <c r="AG8" i="6" s="1"/>
  <c r="AF9" i="6"/>
  <c r="AG9" i="6" s="1"/>
  <c r="AF10" i="6"/>
  <c r="AG10" i="6" s="1"/>
  <c r="AF11" i="6"/>
  <c r="AG11" i="6" s="1"/>
  <c r="AF12" i="6"/>
  <c r="AG12" i="6" s="1"/>
  <c r="AF13" i="6"/>
  <c r="AG13" i="6" s="1"/>
  <c r="AF14" i="6"/>
  <c r="AG14" i="6" s="1"/>
  <c r="AF15" i="6"/>
  <c r="AG15" i="6" s="1"/>
  <c r="AF6" i="6"/>
  <c r="AC7" i="6"/>
  <c r="AD7" i="6" s="1"/>
  <c r="AC8" i="6"/>
  <c r="AD8" i="6" s="1"/>
  <c r="AC9" i="6"/>
  <c r="AD9" i="6" s="1"/>
  <c r="AC10" i="6"/>
  <c r="AD10" i="6" s="1"/>
  <c r="AC11" i="6"/>
  <c r="AD11" i="6" s="1"/>
  <c r="AC12" i="6"/>
  <c r="AC13" i="6"/>
  <c r="AD13" i="6" s="1"/>
  <c r="AC14" i="6"/>
  <c r="AD14" i="6" s="1"/>
  <c r="AC15" i="6"/>
  <c r="AD15" i="6" s="1"/>
  <c r="AC6" i="6"/>
  <c r="Z6" i="6"/>
  <c r="AB7" i="6"/>
  <c r="AB8" i="6"/>
  <c r="AB9" i="6"/>
  <c r="AB10" i="6"/>
  <c r="AB11" i="6"/>
  <c r="AB12" i="6"/>
  <c r="AB13" i="6"/>
  <c r="AB14" i="6"/>
  <c r="AB15" i="6"/>
  <c r="AB6" i="6"/>
  <c r="AD54" i="6"/>
  <c r="AD51" i="6"/>
  <c r="AG35" i="6"/>
  <c r="AD35" i="6"/>
  <c r="AG27" i="6"/>
  <c r="AD27" i="6"/>
  <c r="AG22" i="6"/>
  <c r="AD22" i="6"/>
  <c r="AH16" i="21" l="1"/>
  <c r="AH54" i="20"/>
  <c r="AH54" i="18"/>
  <c r="AH54" i="17"/>
  <c r="AH54" i="19"/>
  <c r="AH11" i="17"/>
  <c r="AF16" i="16"/>
  <c r="AH51" i="6"/>
  <c r="X57" i="22"/>
  <c r="Z109" i="3" s="1"/>
  <c r="U61" i="22"/>
  <c r="U62" i="22" s="1"/>
  <c r="R61" i="22"/>
  <c r="R62" i="22" s="1"/>
  <c r="AH17" i="22"/>
  <c r="O57" i="22"/>
  <c r="Q109" i="3" s="1"/>
  <c r="U61" i="21"/>
  <c r="U62" i="21" s="1"/>
  <c r="AH17" i="21"/>
  <c r="O57" i="21"/>
  <c r="Q106" i="3" s="1"/>
  <c r="R61" i="21"/>
  <c r="R62" i="21" s="1"/>
  <c r="X57" i="21"/>
  <c r="Z106" i="3" s="1"/>
  <c r="R55" i="20"/>
  <c r="AG55" i="20"/>
  <c r="O55" i="19"/>
  <c r="AG55" i="19"/>
  <c r="U55" i="18"/>
  <c r="AH55" i="18"/>
  <c r="U55" i="17"/>
  <c r="X55" i="17"/>
  <c r="AA55" i="17"/>
  <c r="AD55" i="17"/>
  <c r="AG55" i="17"/>
  <c r="AH55" i="16"/>
  <c r="R55" i="16"/>
  <c r="U55" i="16"/>
  <c r="X55" i="16"/>
  <c r="O55" i="16"/>
  <c r="AG55" i="6"/>
  <c r="AH54" i="6"/>
  <c r="AH55" i="6" s="1"/>
  <c r="Q16" i="16"/>
  <c r="O9" i="16"/>
  <c r="AH9" i="16" s="1"/>
  <c r="AH11" i="16"/>
  <c r="AH10" i="16"/>
  <c r="AA55" i="16"/>
  <c r="AC16" i="16"/>
  <c r="AD55" i="16"/>
  <c r="U55" i="20"/>
  <c r="X55" i="20"/>
  <c r="AH12" i="20"/>
  <c r="AA55" i="20"/>
  <c r="AD55" i="20"/>
  <c r="W16" i="20"/>
  <c r="O55" i="20"/>
  <c r="AH14" i="20"/>
  <c r="AH55" i="20"/>
  <c r="AH55" i="19"/>
  <c r="AH14" i="19"/>
  <c r="X55" i="19"/>
  <c r="U55" i="19"/>
  <c r="AA16" i="19"/>
  <c r="AA55" i="19"/>
  <c r="AH8" i="18"/>
  <c r="AG55" i="18"/>
  <c r="AF16" i="18"/>
  <c r="AC16" i="18"/>
  <c r="N16" i="18"/>
  <c r="O55" i="17"/>
  <c r="R55" i="17"/>
  <c r="N16" i="17"/>
  <c r="AF16" i="17"/>
  <c r="U6" i="20"/>
  <c r="U16" i="20" s="1"/>
  <c r="T16" i="19"/>
  <c r="W16" i="19"/>
  <c r="AD6" i="18"/>
  <c r="AD17" i="18" s="1"/>
  <c r="Z16" i="18"/>
  <c r="T16" i="16"/>
  <c r="N16" i="16"/>
  <c r="R6" i="16"/>
  <c r="R16" i="16" s="1"/>
  <c r="AD6" i="16"/>
  <c r="AD16" i="16" s="1"/>
  <c r="AG17" i="20"/>
  <c r="AH13" i="20"/>
  <c r="AG16" i="20"/>
  <c r="AA16" i="20"/>
  <c r="AH15" i="20"/>
  <c r="AH8" i="20"/>
  <c r="AD16" i="20"/>
  <c r="AA17" i="20"/>
  <c r="O10" i="20"/>
  <c r="AH10" i="20" s="1"/>
  <c r="AH11" i="20"/>
  <c r="Z16" i="20"/>
  <c r="AD17" i="20"/>
  <c r="AH9" i="20"/>
  <c r="AC16" i="20"/>
  <c r="O6" i="20"/>
  <c r="N16" i="20"/>
  <c r="AF16" i="20"/>
  <c r="X7" i="20"/>
  <c r="AH7" i="20" s="1"/>
  <c r="Q16" i="20"/>
  <c r="R6" i="20"/>
  <c r="R16" i="20" s="1"/>
  <c r="T16" i="20"/>
  <c r="AD16" i="19"/>
  <c r="AH15" i="19"/>
  <c r="AH12" i="19"/>
  <c r="AH10" i="19"/>
  <c r="AH13" i="19"/>
  <c r="O6" i="19"/>
  <c r="N16" i="19"/>
  <c r="X7" i="19"/>
  <c r="AH7" i="19" s="1"/>
  <c r="R6" i="19"/>
  <c r="R16" i="19" s="1"/>
  <c r="O9" i="19"/>
  <c r="AH9" i="19" s="1"/>
  <c r="U8" i="19"/>
  <c r="AH8" i="19" s="1"/>
  <c r="AG6" i="19"/>
  <c r="AG16" i="19" s="1"/>
  <c r="AH11" i="19"/>
  <c r="Z16" i="19"/>
  <c r="AD17" i="19"/>
  <c r="AF16" i="19"/>
  <c r="Q16" i="19"/>
  <c r="U6" i="19"/>
  <c r="AA17" i="19"/>
  <c r="AC16" i="19"/>
  <c r="R17" i="18"/>
  <c r="R16" i="18"/>
  <c r="AH11" i="18"/>
  <c r="AH9" i="18"/>
  <c r="X17" i="18"/>
  <c r="X16" i="18"/>
  <c r="AH15" i="18"/>
  <c r="AH10" i="18"/>
  <c r="O7" i="18"/>
  <c r="U6" i="18"/>
  <c r="AG6" i="18"/>
  <c r="AG16" i="18" s="1"/>
  <c r="AA7" i="18"/>
  <c r="AA16" i="18" s="1"/>
  <c r="U13" i="18"/>
  <c r="AH13" i="18" s="1"/>
  <c r="O12" i="18"/>
  <c r="AH12" i="18" s="1"/>
  <c r="W16" i="18"/>
  <c r="AH14" i="18"/>
  <c r="Q16" i="18"/>
  <c r="T16" i="18"/>
  <c r="AH8" i="17"/>
  <c r="AD16" i="17"/>
  <c r="X16" i="17"/>
  <c r="X17" i="17"/>
  <c r="AH10" i="17"/>
  <c r="AH55" i="17"/>
  <c r="AH13" i="17"/>
  <c r="AA17" i="17"/>
  <c r="AA16" i="17"/>
  <c r="AH12" i="17"/>
  <c r="AG16" i="17"/>
  <c r="AH15" i="17"/>
  <c r="U6" i="17"/>
  <c r="U16" i="17" s="1"/>
  <c r="W16" i="17"/>
  <c r="Z16" i="17"/>
  <c r="AD17" i="17"/>
  <c r="AH9" i="17"/>
  <c r="AC16" i="17"/>
  <c r="AG17" i="17"/>
  <c r="AH14" i="17"/>
  <c r="O6" i="17"/>
  <c r="AH7" i="17"/>
  <c r="Q16" i="17"/>
  <c r="R6" i="17"/>
  <c r="R16" i="17" s="1"/>
  <c r="T16" i="17"/>
  <c r="X16" i="16"/>
  <c r="X17" i="16"/>
  <c r="AH12" i="16"/>
  <c r="AH15" i="16"/>
  <c r="AA17" i="16"/>
  <c r="U8" i="16"/>
  <c r="AH8" i="16" s="1"/>
  <c r="O7" i="16"/>
  <c r="O12" i="16"/>
  <c r="Z16" i="16"/>
  <c r="AA16" i="16"/>
  <c r="O14" i="16"/>
  <c r="AH14" i="16" s="1"/>
  <c r="U6" i="16"/>
  <c r="AG6" i="16"/>
  <c r="AG16" i="16" s="1"/>
  <c r="AH13" i="16"/>
  <c r="W16" i="16"/>
  <c r="AH7" i="16"/>
  <c r="AH35" i="6"/>
  <c r="AD55" i="6"/>
  <c r="AC16" i="6"/>
  <c r="AD6" i="6"/>
  <c r="AD12" i="6"/>
  <c r="AF16" i="6"/>
  <c r="AG6" i="6"/>
  <c r="AG16" i="6" s="1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9" i="3"/>
  <c r="N12" i="3"/>
  <c r="AE26" i="3"/>
  <c r="AG26" i="3"/>
  <c r="AE27" i="3"/>
  <c r="AG27" i="3"/>
  <c r="AE28" i="3"/>
  <c r="AG28" i="3"/>
  <c r="AE29" i="3"/>
  <c r="AG29" i="3"/>
  <c r="AE30" i="3"/>
  <c r="AG30" i="3"/>
  <c r="AE31" i="3"/>
  <c r="AG31" i="3"/>
  <c r="AE32" i="3"/>
  <c r="AG32" i="3"/>
  <c r="AE33" i="3"/>
  <c r="AG33" i="3"/>
  <c r="AE34" i="3"/>
  <c r="AG34" i="3"/>
  <c r="AE35" i="3"/>
  <c r="AG35" i="3"/>
  <c r="AE36" i="3"/>
  <c r="AG36" i="3"/>
  <c r="AE37" i="3"/>
  <c r="AG37" i="3"/>
  <c r="AE38" i="3"/>
  <c r="AG38" i="3"/>
  <c r="AE39" i="3"/>
  <c r="AG39" i="3"/>
  <c r="AE40" i="3"/>
  <c r="AG40" i="3"/>
  <c r="AL9" i="3"/>
  <c r="AM9" i="3" s="1"/>
  <c r="AN9" i="3" s="1"/>
  <c r="AO9" i="3" s="1"/>
  <c r="AP9" i="3" s="1"/>
  <c r="AQ9" i="3" s="1"/>
  <c r="AR9" i="3" s="1"/>
  <c r="AJ46" i="3"/>
  <c r="AJ45" i="3"/>
  <c r="AE25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9" i="3"/>
  <c r="AJ84" i="3"/>
  <c r="AJ83" i="3"/>
  <c r="AJ82" i="3"/>
  <c r="AJ81" i="3"/>
  <c r="AJ80" i="3"/>
  <c r="AJ79" i="3"/>
  <c r="AJ72" i="3"/>
  <c r="AJ71" i="3"/>
  <c r="AJ69" i="3"/>
  <c r="AJ68" i="3"/>
  <c r="AJ67" i="3"/>
  <c r="AJ66" i="3"/>
  <c r="AJ65" i="3"/>
  <c r="AJ64" i="3"/>
  <c r="AJ60" i="3"/>
  <c r="AJ59" i="3"/>
  <c r="AJ58" i="3"/>
  <c r="AJ57" i="3"/>
  <c r="AJ56" i="3"/>
  <c r="AJ52" i="3"/>
  <c r="AJ51" i="3"/>
  <c r="AJ47" i="3"/>
  <c r="AI128" i="3"/>
  <c r="AF128" i="3"/>
  <c r="Y15" i="6"/>
  <c r="V15" i="6"/>
  <c r="S15" i="6"/>
  <c r="P15" i="6"/>
  <c r="M15" i="6"/>
  <c r="Y14" i="6"/>
  <c r="V14" i="6"/>
  <c r="S14" i="6"/>
  <c r="P14" i="6"/>
  <c r="M14" i="6"/>
  <c r="Y13" i="6"/>
  <c r="V13" i="6"/>
  <c r="S13" i="6"/>
  <c r="P13" i="6"/>
  <c r="M13" i="6"/>
  <c r="Y12" i="6"/>
  <c r="V12" i="6"/>
  <c r="S12" i="6"/>
  <c r="P12" i="6"/>
  <c r="M12" i="6"/>
  <c r="Y11" i="6"/>
  <c r="V11" i="6"/>
  <c r="S11" i="6"/>
  <c r="P11" i="6"/>
  <c r="M11" i="6"/>
  <c r="Y10" i="6"/>
  <c r="V10" i="6"/>
  <c r="S10" i="6"/>
  <c r="P10" i="6"/>
  <c r="M10" i="6"/>
  <c r="Y9" i="6"/>
  <c r="V9" i="6"/>
  <c r="S9" i="6"/>
  <c r="P9" i="6"/>
  <c r="M9" i="6"/>
  <c r="Y8" i="6"/>
  <c r="V8" i="6"/>
  <c r="S8" i="6"/>
  <c r="P8" i="6"/>
  <c r="M8" i="6"/>
  <c r="Y7" i="6"/>
  <c r="V7" i="6"/>
  <c r="S7" i="6"/>
  <c r="P7" i="6"/>
  <c r="M7" i="6"/>
  <c r="Y6" i="6"/>
  <c r="V6" i="6"/>
  <c r="S6" i="6"/>
  <c r="P6" i="6"/>
  <c r="M6" i="6"/>
  <c r="AA40" i="3"/>
  <c r="X40" i="3"/>
  <c r="U40" i="3"/>
  <c r="R40" i="3"/>
  <c r="O40" i="3"/>
  <c r="AA39" i="3"/>
  <c r="X39" i="3"/>
  <c r="U39" i="3"/>
  <c r="R39" i="3"/>
  <c r="O39" i="3"/>
  <c r="AA38" i="3"/>
  <c r="X38" i="3"/>
  <c r="U38" i="3"/>
  <c r="R38" i="3"/>
  <c r="O38" i="3"/>
  <c r="AA37" i="3"/>
  <c r="X37" i="3"/>
  <c r="U37" i="3"/>
  <c r="R37" i="3"/>
  <c r="O37" i="3"/>
  <c r="AA36" i="3"/>
  <c r="X36" i="3"/>
  <c r="U36" i="3"/>
  <c r="R36" i="3"/>
  <c r="O36" i="3"/>
  <c r="AA35" i="3"/>
  <c r="X35" i="3"/>
  <c r="U35" i="3"/>
  <c r="R35" i="3"/>
  <c r="O35" i="3"/>
  <c r="AA34" i="3"/>
  <c r="X34" i="3"/>
  <c r="U34" i="3"/>
  <c r="R34" i="3"/>
  <c r="O34" i="3"/>
  <c r="AA33" i="3"/>
  <c r="X33" i="3"/>
  <c r="U33" i="3"/>
  <c r="R33" i="3"/>
  <c r="O33" i="3"/>
  <c r="AA32" i="3"/>
  <c r="X32" i="3"/>
  <c r="U32" i="3"/>
  <c r="R32" i="3"/>
  <c r="O32" i="3"/>
  <c r="AA31" i="3"/>
  <c r="X31" i="3"/>
  <c r="U31" i="3"/>
  <c r="R31" i="3"/>
  <c r="O31" i="3"/>
  <c r="AA30" i="3"/>
  <c r="X30" i="3"/>
  <c r="U30" i="3"/>
  <c r="R30" i="3"/>
  <c r="O30" i="3"/>
  <c r="AA29" i="3"/>
  <c r="X29" i="3"/>
  <c r="U29" i="3"/>
  <c r="R29" i="3"/>
  <c r="O29" i="3"/>
  <c r="AA28" i="3"/>
  <c r="X28" i="3"/>
  <c r="U28" i="3"/>
  <c r="R28" i="3"/>
  <c r="O28" i="3"/>
  <c r="AA27" i="3"/>
  <c r="X27" i="3"/>
  <c r="U27" i="3"/>
  <c r="R27" i="3"/>
  <c r="O27" i="3"/>
  <c r="AA26" i="3"/>
  <c r="X26" i="3"/>
  <c r="U26" i="3"/>
  <c r="R26" i="3"/>
  <c r="O26" i="3"/>
  <c r="AA25" i="3"/>
  <c r="X25" i="3"/>
  <c r="U25" i="3"/>
  <c r="R25" i="3"/>
  <c r="O25" i="3"/>
  <c r="AA24" i="3"/>
  <c r="X24" i="3"/>
  <c r="U24" i="3"/>
  <c r="R24" i="3"/>
  <c r="O24" i="3"/>
  <c r="AA23" i="3"/>
  <c r="X23" i="3"/>
  <c r="U23" i="3"/>
  <c r="R23" i="3"/>
  <c r="O23" i="3"/>
  <c r="AA22" i="3"/>
  <c r="X22" i="3"/>
  <c r="U22" i="3"/>
  <c r="R22" i="3"/>
  <c r="O22" i="3"/>
  <c r="AA21" i="3"/>
  <c r="X21" i="3"/>
  <c r="U21" i="3"/>
  <c r="R21" i="3"/>
  <c r="O21" i="3"/>
  <c r="AA20" i="3"/>
  <c r="X20" i="3"/>
  <c r="U20" i="3"/>
  <c r="R20" i="3"/>
  <c r="O20" i="3"/>
  <c r="AA19" i="3"/>
  <c r="X19" i="3"/>
  <c r="U19" i="3"/>
  <c r="R19" i="3"/>
  <c r="O19" i="3"/>
  <c r="AA18" i="3"/>
  <c r="X18" i="3"/>
  <c r="U18" i="3"/>
  <c r="R18" i="3"/>
  <c r="O18" i="3"/>
  <c r="AA17" i="3"/>
  <c r="X17" i="3"/>
  <c r="U17" i="3"/>
  <c r="R17" i="3"/>
  <c r="O17" i="3"/>
  <c r="AA16" i="3"/>
  <c r="X16" i="3"/>
  <c r="U16" i="3"/>
  <c r="R16" i="3"/>
  <c r="O16" i="3"/>
  <c r="AA15" i="3"/>
  <c r="X15" i="3"/>
  <c r="U15" i="3"/>
  <c r="R15" i="3"/>
  <c r="O15" i="3"/>
  <c r="AA14" i="3"/>
  <c r="X14" i="3"/>
  <c r="U14" i="3"/>
  <c r="R14" i="3"/>
  <c r="O14" i="3"/>
  <c r="AA13" i="3"/>
  <c r="X13" i="3"/>
  <c r="U13" i="3"/>
  <c r="R13" i="3"/>
  <c r="O13" i="3"/>
  <c r="AA12" i="3"/>
  <c r="X12" i="3"/>
  <c r="U12" i="3"/>
  <c r="R12" i="3"/>
  <c r="O12" i="3"/>
  <c r="AA11" i="3"/>
  <c r="X11" i="3"/>
  <c r="U11" i="3"/>
  <c r="R11" i="3"/>
  <c r="O11" i="3"/>
  <c r="AA10" i="3"/>
  <c r="X10" i="3"/>
  <c r="U10" i="3"/>
  <c r="R10" i="3"/>
  <c r="O10" i="3"/>
  <c r="AA9" i="3"/>
  <c r="X9" i="3"/>
  <c r="U9" i="3"/>
  <c r="R9" i="3"/>
  <c r="O9" i="3"/>
  <c r="E8" i="2"/>
  <c r="I14" i="2"/>
  <c r="D15" i="2"/>
  <c r="T70" i="3"/>
  <c r="Q74" i="3"/>
  <c r="AC74" i="3" s="1"/>
  <c r="Q75" i="3"/>
  <c r="AC75" i="3" s="1"/>
  <c r="Q76" i="3"/>
  <c r="AC76" i="3" s="1"/>
  <c r="Q77" i="3"/>
  <c r="AC77" i="3" s="1"/>
  <c r="Q78" i="3"/>
  <c r="AC78" i="3" s="1"/>
  <c r="AC128" i="3"/>
  <c r="Z128" i="3"/>
  <c r="W128" i="3"/>
  <c r="T128" i="3"/>
  <c r="O17" i="18" l="1"/>
  <c r="AC85" i="3"/>
  <c r="U63" i="21"/>
  <c r="W107" i="3"/>
  <c r="T85" i="3"/>
  <c r="O16" i="20"/>
  <c r="X17" i="20"/>
  <c r="R17" i="20"/>
  <c r="R57" i="20" s="1"/>
  <c r="T103" i="3" s="1"/>
  <c r="X16" i="19"/>
  <c r="R63" i="22"/>
  <c r="T110" i="3"/>
  <c r="U63" i="22"/>
  <c r="W110" i="3"/>
  <c r="R63" i="21"/>
  <c r="T107" i="3"/>
  <c r="AA17" i="18"/>
  <c r="R17" i="16"/>
  <c r="X61" i="22"/>
  <c r="X62" i="22" s="1"/>
  <c r="Z110" i="3" s="1"/>
  <c r="O61" i="22"/>
  <c r="AA57" i="22"/>
  <c r="AC109" i="3" s="1"/>
  <c r="X61" i="21"/>
  <c r="X62" i="21" s="1"/>
  <c r="AA57" i="21"/>
  <c r="AC106" i="3" s="1"/>
  <c r="O61" i="21"/>
  <c r="AI126" i="3"/>
  <c r="AF126" i="3"/>
  <c r="AI125" i="3"/>
  <c r="AF125" i="3"/>
  <c r="U16" i="19"/>
  <c r="O16" i="19"/>
  <c r="X17" i="19"/>
  <c r="AG17" i="19"/>
  <c r="O16" i="18"/>
  <c r="R57" i="18"/>
  <c r="T97" i="3" s="1"/>
  <c r="AH7" i="18"/>
  <c r="U16" i="18"/>
  <c r="X57" i="17"/>
  <c r="Z94" i="3" s="1"/>
  <c r="AJ78" i="3"/>
  <c r="AJ76" i="3"/>
  <c r="AJ75" i="3"/>
  <c r="AJ77" i="3"/>
  <c r="U17" i="20"/>
  <c r="U57" i="20" s="1"/>
  <c r="W103" i="3" s="1"/>
  <c r="U17" i="19"/>
  <c r="U17" i="18"/>
  <c r="U57" i="18" s="1"/>
  <c r="W97" i="3" s="1"/>
  <c r="AD16" i="18"/>
  <c r="U17" i="17"/>
  <c r="U57" i="17" s="1"/>
  <c r="W94" i="3" s="1"/>
  <c r="AH6" i="16"/>
  <c r="AH16" i="16" s="1"/>
  <c r="AG17" i="16"/>
  <c r="AD17" i="16"/>
  <c r="AH6" i="20"/>
  <c r="AH16" i="20" s="1"/>
  <c r="X16" i="20"/>
  <c r="O17" i="20"/>
  <c r="X57" i="20"/>
  <c r="Z103" i="3" s="1"/>
  <c r="AH6" i="19"/>
  <c r="AH16" i="19" s="1"/>
  <c r="R17" i="19"/>
  <c r="R57" i="19" s="1"/>
  <c r="T100" i="3" s="1"/>
  <c r="O17" i="19"/>
  <c r="O57" i="18"/>
  <c r="Q97" i="3" s="1"/>
  <c r="AG17" i="18"/>
  <c r="X57" i="18"/>
  <c r="Z97" i="3" s="1"/>
  <c r="AH6" i="18"/>
  <c r="O17" i="17"/>
  <c r="O16" i="17"/>
  <c r="AH6" i="17"/>
  <c r="AH16" i="17" s="1"/>
  <c r="AA57" i="17"/>
  <c r="AC94" i="3" s="1"/>
  <c r="R17" i="17"/>
  <c r="R57" i="17" s="1"/>
  <c r="T94" i="3" s="1"/>
  <c r="U17" i="16"/>
  <c r="U57" i="16" s="1"/>
  <c r="W91" i="3" s="1"/>
  <c r="R57" i="16"/>
  <c r="T91" i="3" s="1"/>
  <c r="U16" i="16"/>
  <c r="X57" i="16"/>
  <c r="Z91" i="3" s="1"/>
  <c r="O17" i="16"/>
  <c r="O16" i="16"/>
  <c r="AD16" i="6"/>
  <c r="AG17" i="6"/>
  <c r="AD17" i="6"/>
  <c r="AH41" i="3"/>
  <c r="AJ74" i="3"/>
  <c r="AJ73" i="3"/>
  <c r="AI127" i="3"/>
  <c r="AE41" i="3"/>
  <c r="AF127" i="3"/>
  <c r="Z127" i="3"/>
  <c r="W127" i="3"/>
  <c r="T127" i="3"/>
  <c r="AC127" i="3"/>
  <c r="X63" i="22" l="1"/>
  <c r="X63" i="21"/>
  <c r="Z107" i="3"/>
  <c r="AA61" i="22"/>
  <c r="AA62" i="22" s="1"/>
  <c r="AD57" i="22"/>
  <c r="AF109" i="3" s="1"/>
  <c r="AG57" i="22"/>
  <c r="AI109" i="3" s="1"/>
  <c r="O62" i="22"/>
  <c r="Q110" i="3" s="1"/>
  <c r="O62" i="21"/>
  <c r="Q107" i="3" s="1"/>
  <c r="AG57" i="21"/>
  <c r="AI106" i="3" s="1"/>
  <c r="AD57" i="21"/>
  <c r="AF106" i="3" s="1"/>
  <c r="AA61" i="21"/>
  <c r="AA62" i="21" s="1"/>
  <c r="AH16" i="18"/>
  <c r="X61" i="17"/>
  <c r="X62" i="17" s="1"/>
  <c r="X63" i="17" s="1"/>
  <c r="U61" i="17"/>
  <c r="U62" i="17" s="1"/>
  <c r="U63" i="17" s="1"/>
  <c r="U61" i="20"/>
  <c r="U62" i="20" s="1"/>
  <c r="W104" i="3" s="1"/>
  <c r="W105" i="3" s="1"/>
  <c r="U61" i="18"/>
  <c r="U62" i="18" s="1"/>
  <c r="R61" i="20"/>
  <c r="R62" i="20" s="1"/>
  <c r="T104" i="3" s="1"/>
  <c r="T105" i="3" s="1"/>
  <c r="O57" i="20"/>
  <c r="Q103" i="3" s="1"/>
  <c r="AH17" i="20"/>
  <c r="X61" i="20"/>
  <c r="X62" i="20" s="1"/>
  <c r="Z104" i="3" s="1"/>
  <c r="Z105" i="3" s="1"/>
  <c r="AA57" i="20"/>
  <c r="AC103" i="3" s="1"/>
  <c r="O57" i="19"/>
  <c r="Q100" i="3" s="1"/>
  <c r="AH17" i="19"/>
  <c r="U57" i="19"/>
  <c r="W100" i="3" s="1"/>
  <c r="R61" i="19"/>
  <c r="R62" i="19" s="1"/>
  <c r="T101" i="3" s="1"/>
  <c r="T102" i="3" s="1"/>
  <c r="R61" i="18"/>
  <c r="R62" i="18" s="1"/>
  <c r="X61" i="18"/>
  <c r="X62" i="18" s="1"/>
  <c r="AH17" i="18"/>
  <c r="O61" i="18"/>
  <c r="AA57" i="18"/>
  <c r="AC97" i="3" s="1"/>
  <c r="AA61" i="17"/>
  <c r="AA62" i="17" s="1"/>
  <c r="AC95" i="3" s="1"/>
  <c r="AC96" i="3" s="1"/>
  <c r="R61" i="17"/>
  <c r="R62" i="17" s="1"/>
  <c r="O57" i="17"/>
  <c r="Q94" i="3" s="1"/>
  <c r="AH17" i="17"/>
  <c r="AG57" i="17"/>
  <c r="AI94" i="3" s="1"/>
  <c r="AD57" i="17"/>
  <c r="AF94" i="3" s="1"/>
  <c r="U61" i="16"/>
  <c r="U62" i="16" s="1"/>
  <c r="X61" i="16"/>
  <c r="X62" i="16" s="1"/>
  <c r="AA57" i="16"/>
  <c r="AC91" i="3" s="1"/>
  <c r="O57" i="16"/>
  <c r="Q91" i="3" s="1"/>
  <c r="AH17" i="16"/>
  <c r="R61" i="16"/>
  <c r="R62" i="16" s="1"/>
  <c r="Q128" i="3"/>
  <c r="AJ128" i="3" s="1"/>
  <c r="Q70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AA63" i="22" l="1"/>
  <c r="AC110" i="3"/>
  <c r="AA63" i="21"/>
  <c r="AC107" i="3"/>
  <c r="AG61" i="22"/>
  <c r="AG62" i="22" s="1"/>
  <c r="AI110" i="3" s="1"/>
  <c r="O63" i="22"/>
  <c r="AH57" i="22"/>
  <c r="AD61" i="22"/>
  <c r="O63" i="21"/>
  <c r="AH57" i="21"/>
  <c r="AG61" i="21"/>
  <c r="AG62" i="21" s="1"/>
  <c r="AI107" i="3" s="1"/>
  <c r="AD61" i="21"/>
  <c r="Z95" i="3"/>
  <c r="Z96" i="3" s="1"/>
  <c r="W95" i="3"/>
  <c r="W96" i="3" s="1"/>
  <c r="R63" i="20"/>
  <c r="T111" i="3"/>
  <c r="U63" i="20"/>
  <c r="W111" i="3"/>
  <c r="X63" i="20"/>
  <c r="Z111" i="3"/>
  <c r="R63" i="19"/>
  <c r="T108" i="3"/>
  <c r="R63" i="18"/>
  <c r="T98" i="3"/>
  <c r="U63" i="18"/>
  <c r="W98" i="3"/>
  <c r="X63" i="18"/>
  <c r="Z98" i="3"/>
  <c r="Z99" i="3" s="1"/>
  <c r="R63" i="17"/>
  <c r="T95" i="3"/>
  <c r="AJ94" i="3"/>
  <c r="AA63" i="17"/>
  <c r="R63" i="16"/>
  <c r="T92" i="3"/>
  <c r="X63" i="16"/>
  <c r="Z92" i="3"/>
  <c r="U63" i="16"/>
  <c r="W92" i="3"/>
  <c r="O61" i="20"/>
  <c r="AG57" i="20"/>
  <c r="AI103" i="3" s="1"/>
  <c r="AD57" i="20"/>
  <c r="AF103" i="3" s="1"/>
  <c r="AA61" i="20"/>
  <c r="AA62" i="20" s="1"/>
  <c r="AC104" i="3" s="1"/>
  <c r="X57" i="19"/>
  <c r="Z100" i="3" s="1"/>
  <c r="O61" i="19"/>
  <c r="U61" i="19"/>
  <c r="U62" i="19" s="1"/>
  <c r="W101" i="3" s="1"/>
  <c r="W102" i="3" s="1"/>
  <c r="O62" i="18"/>
  <c r="Q98" i="3" s="1"/>
  <c r="AA61" i="18"/>
  <c r="AA62" i="18" s="1"/>
  <c r="AG57" i="18"/>
  <c r="AI97" i="3" s="1"/>
  <c r="AD57" i="18"/>
  <c r="AF97" i="3" s="1"/>
  <c r="O61" i="17"/>
  <c r="AH57" i="17"/>
  <c r="AD61" i="17"/>
  <c r="AD62" i="17" s="1"/>
  <c r="AF95" i="3" s="1"/>
  <c r="AF96" i="3" s="1"/>
  <c r="AG61" i="17"/>
  <c r="AG62" i="17" s="1"/>
  <c r="AA61" i="16"/>
  <c r="AA62" i="16" s="1"/>
  <c r="AD57" i="16"/>
  <c r="AF91" i="3" s="1"/>
  <c r="O61" i="16"/>
  <c r="Q85" i="3"/>
  <c r="AJ85" i="3" s="1"/>
  <c r="AJ70" i="3"/>
  <c r="Q12" i="3"/>
  <c r="S12" i="3"/>
  <c r="V12" i="3"/>
  <c r="Y12" i="3"/>
  <c r="AB12" i="3"/>
  <c r="AL12" i="3"/>
  <c r="AM12" i="3" s="1"/>
  <c r="AN12" i="3" s="1"/>
  <c r="AO12" i="3" s="1"/>
  <c r="AP12" i="3" s="1"/>
  <c r="AQ12" i="3" s="1"/>
  <c r="AR12" i="3" s="1"/>
  <c r="N13" i="3"/>
  <c r="S13" i="3"/>
  <c r="V13" i="3"/>
  <c r="Y13" i="3"/>
  <c r="AB13" i="3"/>
  <c r="AL13" i="3"/>
  <c r="AM13" i="3" s="1"/>
  <c r="AN13" i="3" s="1"/>
  <c r="AO13" i="3" s="1"/>
  <c r="AP13" i="3" s="1"/>
  <c r="AQ13" i="3" s="1"/>
  <c r="AR13" i="3" s="1"/>
  <c r="S14" i="3"/>
  <c r="V14" i="3"/>
  <c r="Y14" i="3"/>
  <c r="AB14" i="3"/>
  <c r="AL14" i="3"/>
  <c r="AM14" i="3" s="1"/>
  <c r="AN14" i="3" s="1"/>
  <c r="AO14" i="3" s="1"/>
  <c r="AP14" i="3" s="1"/>
  <c r="AQ14" i="3" s="1"/>
  <c r="AR14" i="3" s="1"/>
  <c r="N15" i="3"/>
  <c r="S15" i="3"/>
  <c r="V15" i="3"/>
  <c r="Y15" i="3"/>
  <c r="AB15" i="3"/>
  <c r="AL15" i="3"/>
  <c r="AM15" i="3" s="1"/>
  <c r="AN15" i="3" s="1"/>
  <c r="AO15" i="3" s="1"/>
  <c r="AP15" i="3" s="1"/>
  <c r="AQ15" i="3" s="1"/>
  <c r="AR15" i="3" s="1"/>
  <c r="N16" i="3"/>
  <c r="S16" i="3"/>
  <c r="V16" i="3"/>
  <c r="Y16" i="3"/>
  <c r="AB16" i="3"/>
  <c r="AL16" i="3"/>
  <c r="AM16" i="3" s="1"/>
  <c r="AN16" i="3" s="1"/>
  <c r="AO16" i="3" s="1"/>
  <c r="AP16" i="3" s="1"/>
  <c r="AQ16" i="3" s="1"/>
  <c r="AR16" i="3" s="1"/>
  <c r="N17" i="3"/>
  <c r="S17" i="3"/>
  <c r="V17" i="3"/>
  <c r="Y17" i="3"/>
  <c r="AB17" i="3"/>
  <c r="AL17" i="3"/>
  <c r="AM17" i="3" s="1"/>
  <c r="AN17" i="3" s="1"/>
  <c r="AO17" i="3" s="1"/>
  <c r="AP17" i="3" s="1"/>
  <c r="AQ17" i="3" s="1"/>
  <c r="AR17" i="3" s="1"/>
  <c r="N18" i="3"/>
  <c r="S18" i="3"/>
  <c r="V18" i="3"/>
  <c r="Y18" i="3"/>
  <c r="AB18" i="3"/>
  <c r="AL18" i="3"/>
  <c r="AM18" i="3" s="1"/>
  <c r="AN18" i="3" s="1"/>
  <c r="AO18" i="3" s="1"/>
  <c r="AP18" i="3" s="1"/>
  <c r="AQ18" i="3" s="1"/>
  <c r="AR18" i="3" s="1"/>
  <c r="N19" i="3"/>
  <c r="S19" i="3"/>
  <c r="V19" i="3"/>
  <c r="Y19" i="3"/>
  <c r="AB19" i="3"/>
  <c r="AL19" i="3"/>
  <c r="AM19" i="3" s="1"/>
  <c r="AN19" i="3" s="1"/>
  <c r="AO19" i="3" s="1"/>
  <c r="AP19" i="3" s="1"/>
  <c r="AQ19" i="3" s="1"/>
  <c r="AR19" i="3" s="1"/>
  <c r="N20" i="3"/>
  <c r="S20" i="3"/>
  <c r="V20" i="3"/>
  <c r="Y20" i="3"/>
  <c r="AB20" i="3"/>
  <c r="AL20" i="3"/>
  <c r="AM20" i="3" s="1"/>
  <c r="AN20" i="3" s="1"/>
  <c r="AO20" i="3" s="1"/>
  <c r="AP20" i="3" s="1"/>
  <c r="AQ20" i="3" s="1"/>
  <c r="AR20" i="3" s="1"/>
  <c r="N21" i="3"/>
  <c r="S21" i="3"/>
  <c r="V21" i="3"/>
  <c r="Y21" i="3"/>
  <c r="AB21" i="3"/>
  <c r="AL21" i="3"/>
  <c r="AM21" i="3" s="1"/>
  <c r="AN21" i="3" s="1"/>
  <c r="AO21" i="3" s="1"/>
  <c r="AP21" i="3" s="1"/>
  <c r="AQ21" i="3" s="1"/>
  <c r="AR21" i="3" s="1"/>
  <c r="N22" i="3"/>
  <c r="S22" i="3"/>
  <c r="V22" i="3"/>
  <c r="Y22" i="3"/>
  <c r="AB22" i="3"/>
  <c r="AL22" i="3"/>
  <c r="AM22" i="3" s="1"/>
  <c r="AN22" i="3" s="1"/>
  <c r="AO22" i="3" s="1"/>
  <c r="AP22" i="3" s="1"/>
  <c r="AQ22" i="3" s="1"/>
  <c r="AR22" i="3" s="1"/>
  <c r="N23" i="3"/>
  <c r="S23" i="3"/>
  <c r="V23" i="3"/>
  <c r="Y23" i="3"/>
  <c r="AB23" i="3"/>
  <c r="AL23" i="3"/>
  <c r="AM23" i="3" s="1"/>
  <c r="AN23" i="3" s="1"/>
  <c r="AO23" i="3" s="1"/>
  <c r="AP23" i="3" s="1"/>
  <c r="AQ23" i="3" s="1"/>
  <c r="AR23" i="3" s="1"/>
  <c r="N24" i="3"/>
  <c r="S24" i="3"/>
  <c r="V24" i="3"/>
  <c r="Y24" i="3"/>
  <c r="AB24" i="3"/>
  <c r="AL24" i="3"/>
  <c r="AM24" i="3" s="1"/>
  <c r="AN24" i="3" s="1"/>
  <c r="AO24" i="3" s="1"/>
  <c r="AP24" i="3" s="1"/>
  <c r="AQ24" i="3" s="1"/>
  <c r="AR24" i="3" s="1"/>
  <c r="N25" i="3"/>
  <c r="S25" i="3"/>
  <c r="V25" i="3"/>
  <c r="Y25" i="3"/>
  <c r="AB25" i="3"/>
  <c r="AL25" i="3"/>
  <c r="AM25" i="3" s="1"/>
  <c r="AN25" i="3" s="1"/>
  <c r="AO25" i="3" s="1"/>
  <c r="AP25" i="3" s="1"/>
  <c r="AQ25" i="3" s="1"/>
  <c r="AR25" i="3" s="1"/>
  <c r="N26" i="3"/>
  <c r="P26" i="3"/>
  <c r="S26" i="3"/>
  <c r="V26" i="3"/>
  <c r="Y26" i="3"/>
  <c r="AB26" i="3"/>
  <c r="AL26" i="3"/>
  <c r="AM26" i="3" s="1"/>
  <c r="AN26" i="3" s="1"/>
  <c r="AO26" i="3" s="1"/>
  <c r="AP26" i="3" s="1"/>
  <c r="AQ26" i="3" s="1"/>
  <c r="AR26" i="3" s="1"/>
  <c r="N27" i="3"/>
  <c r="P27" i="3"/>
  <c r="S27" i="3"/>
  <c r="V27" i="3"/>
  <c r="Y27" i="3"/>
  <c r="AB27" i="3"/>
  <c r="AL27" i="3"/>
  <c r="AM27" i="3" s="1"/>
  <c r="AN27" i="3" s="1"/>
  <c r="AO27" i="3" s="1"/>
  <c r="AP27" i="3" s="1"/>
  <c r="AQ27" i="3" s="1"/>
  <c r="AR27" i="3" s="1"/>
  <c r="N28" i="3"/>
  <c r="P28" i="3"/>
  <c r="S28" i="3"/>
  <c r="V28" i="3"/>
  <c r="Y28" i="3"/>
  <c r="AB28" i="3"/>
  <c r="AL28" i="3"/>
  <c r="AM28" i="3" s="1"/>
  <c r="AN28" i="3" s="1"/>
  <c r="AO28" i="3" s="1"/>
  <c r="AP28" i="3" s="1"/>
  <c r="AQ28" i="3" s="1"/>
  <c r="AR28" i="3" s="1"/>
  <c r="N29" i="3"/>
  <c r="P29" i="3"/>
  <c r="S29" i="3"/>
  <c r="V29" i="3"/>
  <c r="Y29" i="3"/>
  <c r="AB29" i="3"/>
  <c r="AL29" i="3"/>
  <c r="AM29" i="3" s="1"/>
  <c r="AN29" i="3" s="1"/>
  <c r="AO29" i="3" s="1"/>
  <c r="AP29" i="3" s="1"/>
  <c r="AQ29" i="3" s="1"/>
  <c r="AR29" i="3" s="1"/>
  <c r="N30" i="3"/>
  <c r="P30" i="3"/>
  <c r="S30" i="3"/>
  <c r="V30" i="3"/>
  <c r="Y30" i="3"/>
  <c r="AB30" i="3"/>
  <c r="AL30" i="3"/>
  <c r="AM30" i="3" s="1"/>
  <c r="AN30" i="3" s="1"/>
  <c r="AO30" i="3" s="1"/>
  <c r="AP30" i="3" s="1"/>
  <c r="AQ30" i="3" s="1"/>
  <c r="AR30" i="3" s="1"/>
  <c r="N31" i="3"/>
  <c r="P31" i="3"/>
  <c r="S31" i="3"/>
  <c r="V31" i="3"/>
  <c r="Y31" i="3"/>
  <c r="AB31" i="3"/>
  <c r="AL31" i="3"/>
  <c r="AM31" i="3" s="1"/>
  <c r="AN31" i="3" s="1"/>
  <c r="AO31" i="3" s="1"/>
  <c r="AP31" i="3" s="1"/>
  <c r="AQ31" i="3" s="1"/>
  <c r="AR31" i="3" s="1"/>
  <c r="N32" i="3"/>
  <c r="P32" i="3"/>
  <c r="S32" i="3"/>
  <c r="V32" i="3"/>
  <c r="Y32" i="3"/>
  <c r="AB32" i="3"/>
  <c r="AL32" i="3"/>
  <c r="AM32" i="3" s="1"/>
  <c r="AN32" i="3" s="1"/>
  <c r="AO32" i="3" s="1"/>
  <c r="AP32" i="3" s="1"/>
  <c r="AQ32" i="3" s="1"/>
  <c r="AR32" i="3" s="1"/>
  <c r="N33" i="3"/>
  <c r="P33" i="3"/>
  <c r="S33" i="3"/>
  <c r="V33" i="3"/>
  <c r="Y33" i="3"/>
  <c r="AB33" i="3"/>
  <c r="AL33" i="3"/>
  <c r="AM33" i="3" s="1"/>
  <c r="AN33" i="3" s="1"/>
  <c r="AO33" i="3" s="1"/>
  <c r="AP33" i="3" s="1"/>
  <c r="AQ33" i="3" s="1"/>
  <c r="AR33" i="3" s="1"/>
  <c r="I13" i="2"/>
  <c r="AG63" i="22" l="1"/>
  <c r="AG63" i="21"/>
  <c r="AJ103" i="3"/>
  <c r="AC105" i="3"/>
  <c r="AD62" i="22"/>
  <c r="AF110" i="3" s="1"/>
  <c r="AH61" i="22"/>
  <c r="AD62" i="21"/>
  <c r="AF107" i="3" s="1"/>
  <c r="AH61" i="21"/>
  <c r="AI30" i="3"/>
  <c r="AF30" i="3"/>
  <c r="AF31" i="3"/>
  <c r="AI31" i="3"/>
  <c r="AI27" i="3"/>
  <c r="AF27" i="3"/>
  <c r="AI32" i="3"/>
  <c r="AF32" i="3"/>
  <c r="Q25" i="3"/>
  <c r="Q23" i="3"/>
  <c r="Q19" i="3"/>
  <c r="Q13" i="3"/>
  <c r="AI29" i="3"/>
  <c r="AF29" i="3"/>
  <c r="AI28" i="3"/>
  <c r="AF28" i="3"/>
  <c r="AI33" i="3"/>
  <c r="AF33" i="3"/>
  <c r="AI26" i="3"/>
  <c r="AF26" i="3"/>
  <c r="Q24" i="3"/>
  <c r="Q22" i="3"/>
  <c r="Q18" i="3"/>
  <c r="Q16" i="3"/>
  <c r="Q14" i="3"/>
  <c r="Q20" i="3"/>
  <c r="AC19" i="3"/>
  <c r="AJ109" i="3"/>
  <c r="AA63" i="20"/>
  <c r="AC111" i="3"/>
  <c r="U63" i="19"/>
  <c r="W108" i="3"/>
  <c r="AA63" i="18"/>
  <c r="AC98" i="3"/>
  <c r="AJ97" i="3"/>
  <c r="AG63" i="17"/>
  <c r="AI95" i="3"/>
  <c r="AI96" i="3" s="1"/>
  <c r="AD63" i="17"/>
  <c r="AA63" i="16"/>
  <c r="AC92" i="3"/>
  <c r="AH57" i="20"/>
  <c r="AG61" i="20"/>
  <c r="AG62" i="20" s="1"/>
  <c r="AI104" i="3" s="1"/>
  <c r="AI105" i="3" s="1"/>
  <c r="AD61" i="20"/>
  <c r="AD62" i="20" s="1"/>
  <c r="AF104" i="3" s="1"/>
  <c r="AF105" i="3" s="1"/>
  <c r="O62" i="20"/>
  <c r="O62" i="19"/>
  <c r="AA57" i="19"/>
  <c r="AC100" i="3" s="1"/>
  <c r="X61" i="19"/>
  <c r="X62" i="19" s="1"/>
  <c r="Z101" i="3" s="1"/>
  <c r="Z102" i="3" s="1"/>
  <c r="AG61" i="18"/>
  <c r="AG62" i="18" s="1"/>
  <c r="AH57" i="18"/>
  <c r="AD61" i="18"/>
  <c r="AD62" i="18" s="1"/>
  <c r="O63" i="18"/>
  <c r="O62" i="17"/>
  <c r="Q95" i="3" s="1"/>
  <c r="AH61" i="17"/>
  <c r="O62" i="16"/>
  <c r="Q92" i="3" s="1"/>
  <c r="AG57" i="16"/>
  <c r="AI91" i="3" s="1"/>
  <c r="AH57" i="16"/>
  <c r="AD61" i="16"/>
  <c r="AD62" i="16" s="1"/>
  <c r="W16" i="3"/>
  <c r="W19" i="3"/>
  <c r="Z24" i="3"/>
  <c r="Z25" i="3"/>
  <c r="AC13" i="3"/>
  <c r="W24" i="3"/>
  <c r="AC25" i="3"/>
  <c r="AC15" i="3"/>
  <c r="AC21" i="3"/>
  <c r="T22" i="3"/>
  <c r="T15" i="3"/>
  <c r="AC14" i="3"/>
  <c r="AC18" i="3"/>
  <c r="Q21" i="3"/>
  <c r="T13" i="3"/>
  <c r="Z18" i="3"/>
  <c r="W14" i="3"/>
  <c r="Q15" i="3"/>
  <c r="T14" i="3"/>
  <c r="W25" i="3"/>
  <c r="Z17" i="3"/>
  <c r="W32" i="3"/>
  <c r="Z30" i="3"/>
  <c r="Z19" i="3"/>
  <c r="T18" i="3"/>
  <c r="Q17" i="3"/>
  <c r="Z26" i="3"/>
  <c r="Q33" i="3"/>
  <c r="Q29" i="3"/>
  <c r="AC29" i="3"/>
  <c r="W30" i="3"/>
  <c r="Q31" i="3"/>
  <c r="T25" i="3"/>
  <c r="T24" i="3"/>
  <c r="AC22" i="3"/>
  <c r="AC32" i="3"/>
  <c r="Z27" i="3"/>
  <c r="T26" i="3"/>
  <c r="Z22" i="3"/>
  <c r="W21" i="3"/>
  <c r="W22" i="3"/>
  <c r="T21" i="3"/>
  <c r="W31" i="3"/>
  <c r="Q30" i="3"/>
  <c r="W23" i="3"/>
  <c r="W17" i="3"/>
  <c r="Z14" i="3"/>
  <c r="T30" i="3"/>
  <c r="Z32" i="3"/>
  <c r="W18" i="3"/>
  <c r="T17" i="3"/>
  <c r="Z33" i="3"/>
  <c r="Z28" i="3"/>
  <c r="Z20" i="3"/>
  <c r="Z12" i="3"/>
  <c r="W28" i="3"/>
  <c r="Z13" i="3"/>
  <c r="Z21" i="3"/>
  <c r="AC16" i="3"/>
  <c r="W15" i="3"/>
  <c r="Z29" i="3"/>
  <c r="T28" i="3"/>
  <c r="AC20" i="3"/>
  <c r="AC24" i="3"/>
  <c r="T20" i="3"/>
  <c r="AC17" i="3"/>
  <c r="Z16" i="3"/>
  <c r="W29" i="3"/>
  <c r="W20" i="3"/>
  <c r="AC23" i="3"/>
  <c r="T12" i="3"/>
  <c r="W13" i="3"/>
  <c r="T31" i="3"/>
  <c r="T16" i="3"/>
  <c r="T32" i="3"/>
  <c r="AC33" i="3"/>
  <c r="W27" i="3"/>
  <c r="Q27" i="3"/>
  <c r="W33" i="3"/>
  <c r="T33" i="3"/>
  <c r="T29" i="3"/>
  <c r="AC27" i="3"/>
  <c r="AC26" i="3"/>
  <c r="AC28" i="3"/>
  <c r="AC30" i="3"/>
  <c r="W26" i="3"/>
  <c r="AC31" i="3"/>
  <c r="T27" i="3"/>
  <c r="AC12" i="3"/>
  <c r="Z23" i="3"/>
  <c r="Z15" i="3"/>
  <c r="T19" i="3"/>
  <c r="Z31" i="3"/>
  <c r="Q32" i="3"/>
  <c r="W12" i="3"/>
  <c r="T23" i="3"/>
  <c r="Q26" i="3"/>
  <c r="Q28" i="3"/>
  <c r="Q111" i="3" l="1"/>
  <c r="Q104" i="3"/>
  <c r="Q108" i="3"/>
  <c r="Q101" i="3"/>
  <c r="Q102" i="3" s="1"/>
  <c r="AH62" i="22"/>
  <c r="AH63" i="22" s="1"/>
  <c r="AD63" i="22"/>
  <c r="AH62" i="21"/>
  <c r="AH63" i="21" s="1"/>
  <c r="AD63" i="21"/>
  <c r="AJ32" i="3"/>
  <c r="AJ22" i="3"/>
  <c r="AJ14" i="3"/>
  <c r="AJ24" i="3"/>
  <c r="AJ21" i="3"/>
  <c r="AJ26" i="3"/>
  <c r="AJ19" i="3"/>
  <c r="AJ31" i="3"/>
  <c r="AJ30" i="3"/>
  <c r="AJ23" i="3"/>
  <c r="AJ20" i="3"/>
  <c r="AJ16" i="3"/>
  <c r="AJ13" i="3"/>
  <c r="AJ33" i="3"/>
  <c r="AJ25" i="3"/>
  <c r="AJ27" i="3"/>
  <c r="AJ29" i="3"/>
  <c r="AJ28" i="3"/>
  <c r="AJ18" i="3"/>
  <c r="AJ15" i="3"/>
  <c r="AJ95" i="3"/>
  <c r="AJ17" i="3"/>
  <c r="AJ12" i="3"/>
  <c r="AH61" i="20"/>
  <c r="AG63" i="20"/>
  <c r="AI111" i="3"/>
  <c r="AD63" i="20"/>
  <c r="AF111" i="3"/>
  <c r="X63" i="19"/>
  <c r="Z108" i="3"/>
  <c r="AG63" i="18"/>
  <c r="AI98" i="3"/>
  <c r="AI99" i="3" s="1"/>
  <c r="AD63" i="18"/>
  <c r="AF98" i="3"/>
  <c r="AF99" i="3" s="1"/>
  <c r="AC99" i="3"/>
  <c r="AD63" i="16"/>
  <c r="AF92" i="3"/>
  <c r="AF93" i="3" s="1"/>
  <c r="AC93" i="3"/>
  <c r="AJ91" i="3"/>
  <c r="AH62" i="20"/>
  <c r="AH63" i="20" s="1"/>
  <c r="O63" i="20"/>
  <c r="O63" i="19"/>
  <c r="AD57" i="19"/>
  <c r="AF100" i="3" s="1"/>
  <c r="AA61" i="19"/>
  <c r="AA62" i="19" s="1"/>
  <c r="AC101" i="3" s="1"/>
  <c r="AC102" i="3" s="1"/>
  <c r="AH62" i="18"/>
  <c r="AH63" i="18" s="1"/>
  <c r="AH61" i="18"/>
  <c r="AH62" i="17"/>
  <c r="AH63" i="17" s="1"/>
  <c r="O63" i="17"/>
  <c r="AG61" i="16"/>
  <c r="AG62" i="16" s="1"/>
  <c r="AI92" i="3" s="1"/>
  <c r="O63" i="16"/>
  <c r="Q105" i="3" l="1"/>
  <c r="AJ105" i="3" s="1"/>
  <c r="AJ104" i="3"/>
  <c r="AJ111" i="3"/>
  <c r="AJ98" i="3"/>
  <c r="AJ92" i="3"/>
  <c r="AJ110" i="3"/>
  <c r="AC108" i="3"/>
  <c r="AH62" i="16"/>
  <c r="AH63" i="16" s="1"/>
  <c r="AG63" i="16"/>
  <c r="AI93" i="3"/>
  <c r="AG57" i="19"/>
  <c r="AI100" i="3" s="1"/>
  <c r="AH57" i="19"/>
  <c r="AA63" i="19"/>
  <c r="AD61" i="19"/>
  <c r="AD62" i="19" s="1"/>
  <c r="AF101" i="3" s="1"/>
  <c r="AH61" i="16"/>
  <c r="AJ100" i="3" l="1"/>
  <c r="AF102" i="3"/>
  <c r="AF108" i="3"/>
  <c r="AJ106" i="3"/>
  <c r="AD63" i="19"/>
  <c r="AG61" i="19"/>
  <c r="AG62" i="19" s="1"/>
  <c r="AI101" i="3" s="1"/>
  <c r="AI102" i="3" s="1"/>
  <c r="Q127" i="3"/>
  <c r="AJ127" i="3" s="1"/>
  <c r="AJ102" i="3" l="1"/>
  <c r="AJ101" i="3"/>
  <c r="AH62" i="19"/>
  <c r="AH63" i="19" s="1"/>
  <c r="AG63" i="19"/>
  <c r="AH61" i="19"/>
  <c r="E22" i="2"/>
  <c r="E23" i="2"/>
  <c r="E24" i="2"/>
  <c r="D25" i="2"/>
  <c r="E25" i="2"/>
  <c r="E26" i="2"/>
  <c r="E27" i="2"/>
  <c r="E28" i="2"/>
  <c r="E29" i="2"/>
  <c r="C48" i="2"/>
  <c r="B48" i="2"/>
  <c r="C47" i="2"/>
  <c r="B47" i="2" s="1"/>
  <c r="C46" i="2"/>
  <c r="B46" i="2" s="1"/>
  <c r="C45" i="2"/>
  <c r="B45" i="2"/>
  <c r="C44" i="2"/>
  <c r="B44" i="2" s="1"/>
  <c r="C43" i="2"/>
  <c r="A43" i="2" s="1"/>
  <c r="F42" i="2"/>
  <c r="C42" i="2"/>
  <c r="B42" i="2"/>
  <c r="F41" i="2"/>
  <c r="C41" i="2"/>
  <c r="B41" i="2" s="1"/>
  <c r="F40" i="2"/>
  <c r="C40" i="2"/>
  <c r="B40" i="2" s="1"/>
  <c r="F39" i="2"/>
  <c r="C39" i="2"/>
  <c r="B39" i="2" s="1"/>
  <c r="F38" i="2"/>
  <c r="C38" i="2"/>
  <c r="A38" i="2" s="1"/>
  <c r="F37" i="2"/>
  <c r="C37" i="2"/>
  <c r="B37" i="2" s="1"/>
  <c r="F36" i="2"/>
  <c r="C36" i="2"/>
  <c r="B36" i="2" s="1"/>
  <c r="F35" i="2"/>
  <c r="C35" i="2"/>
  <c r="B35" i="2" s="1"/>
  <c r="F34" i="2"/>
  <c r="C34" i="2"/>
  <c r="B34" i="2" s="1"/>
  <c r="N40" i="3"/>
  <c r="N39" i="3"/>
  <c r="N38" i="3"/>
  <c r="N37" i="3"/>
  <c r="N36" i="3"/>
  <c r="N35" i="3"/>
  <c r="N34" i="3"/>
  <c r="N11" i="3"/>
  <c r="N10" i="3"/>
  <c r="N9" i="3"/>
  <c r="B17" i="2"/>
  <c r="C15" i="2" s="1"/>
  <c r="C9" i="2"/>
  <c r="Q10" i="3" l="1"/>
  <c r="AI35" i="3"/>
  <c r="AF35" i="3"/>
  <c r="AI36" i="3"/>
  <c r="AF36" i="3"/>
  <c r="AF37" i="3"/>
  <c r="Q9" i="3"/>
  <c r="Q11" i="3"/>
  <c r="AF34" i="3"/>
  <c r="AI34" i="3"/>
  <c r="AI38" i="3"/>
  <c r="AF38" i="3"/>
  <c r="AI39" i="3"/>
  <c r="AF39" i="3"/>
  <c r="AF40" i="3"/>
  <c r="AI40" i="3"/>
  <c r="AJ107" i="3"/>
  <c r="AI108" i="3"/>
  <c r="E30" i="2"/>
  <c r="F15" i="2"/>
  <c r="C16" i="2"/>
  <c r="AJ108" i="3" l="1"/>
  <c r="D16" i="2"/>
  <c r="F16" i="2" s="1"/>
  <c r="D17" i="2" l="1"/>
  <c r="AB9" i="3" l="1"/>
  <c r="AB10" i="3"/>
  <c r="AB11" i="3"/>
  <c r="AB34" i="3"/>
  <c r="AB35" i="3"/>
  <c r="AB36" i="3"/>
  <c r="AB37" i="3"/>
  <c r="AB38" i="3"/>
  <c r="AB39" i="3"/>
  <c r="AB40" i="3"/>
  <c r="AC126" i="3" l="1"/>
  <c r="AC125" i="3"/>
  <c r="AB41" i="3"/>
  <c r="AC36" i="3"/>
  <c r="AC34" i="3"/>
  <c r="AC39" i="3"/>
  <c r="AC35" i="3"/>
  <c r="AC9" i="3"/>
  <c r="AC37" i="3"/>
  <c r="AC11" i="3"/>
  <c r="AC40" i="3"/>
  <c r="AC10" i="3"/>
  <c r="AC38" i="3"/>
  <c r="AI42" i="3" l="1"/>
  <c r="AF42" i="3"/>
  <c r="AC41" i="3"/>
  <c r="AC42" i="3"/>
  <c r="AI41" i="3"/>
  <c r="AF41" i="3"/>
  <c r="Z15" i="6" l="1"/>
  <c r="AA15" i="6" s="1"/>
  <c r="Z14" i="6"/>
  <c r="AA14" i="6" s="1"/>
  <c r="Z13" i="6"/>
  <c r="AA13" i="6" s="1"/>
  <c r="Z12" i="6"/>
  <c r="AA12" i="6" s="1"/>
  <c r="Z11" i="6"/>
  <c r="AA11" i="6" s="1"/>
  <c r="Z10" i="6"/>
  <c r="AA10" i="6" s="1"/>
  <c r="Z9" i="6"/>
  <c r="AA9" i="6" s="1"/>
  <c r="Z8" i="6"/>
  <c r="AA8" i="6" s="1"/>
  <c r="Z7" i="6"/>
  <c r="AA7" i="6" s="1"/>
  <c r="AA6" i="6"/>
  <c r="W15" i="6"/>
  <c r="X15" i="6" s="1"/>
  <c r="W14" i="6"/>
  <c r="X14" i="6" s="1"/>
  <c r="W13" i="6"/>
  <c r="X13" i="6" s="1"/>
  <c r="W12" i="6"/>
  <c r="X12" i="6" s="1"/>
  <c r="W11" i="6"/>
  <c r="X11" i="6" s="1"/>
  <c r="W10" i="6"/>
  <c r="X10" i="6" s="1"/>
  <c r="W9" i="6"/>
  <c r="X9" i="6" s="1"/>
  <c r="W8" i="6"/>
  <c r="X8" i="6" s="1"/>
  <c r="W7" i="6"/>
  <c r="X7" i="6" s="1"/>
  <c r="W6" i="6"/>
  <c r="X6" i="6" s="1"/>
  <c r="T15" i="6"/>
  <c r="U15" i="6" s="1"/>
  <c r="T14" i="6"/>
  <c r="U14" i="6" s="1"/>
  <c r="T13" i="6"/>
  <c r="U13" i="6" s="1"/>
  <c r="T12" i="6"/>
  <c r="U12" i="6" s="1"/>
  <c r="T11" i="6"/>
  <c r="U11" i="6" s="1"/>
  <c r="T10" i="6"/>
  <c r="U10" i="6" s="1"/>
  <c r="T9" i="6"/>
  <c r="U9" i="6" s="1"/>
  <c r="T8" i="6"/>
  <c r="U8" i="6" s="1"/>
  <c r="T7" i="6"/>
  <c r="U7" i="6" s="1"/>
  <c r="T6" i="6"/>
  <c r="U6" i="6" s="1"/>
  <c r="Q15" i="6"/>
  <c r="R15" i="6" s="1"/>
  <c r="Q14" i="6"/>
  <c r="R14" i="6" s="1"/>
  <c r="Q13" i="6"/>
  <c r="R13" i="6" s="1"/>
  <c r="Q12" i="6"/>
  <c r="R12" i="6" s="1"/>
  <c r="Q11" i="6"/>
  <c r="R11" i="6" s="1"/>
  <c r="Q10" i="6"/>
  <c r="R10" i="6" s="1"/>
  <c r="Q9" i="6"/>
  <c r="R9" i="6" s="1"/>
  <c r="Q8" i="6"/>
  <c r="R8" i="6" s="1"/>
  <c r="Q7" i="6"/>
  <c r="R7" i="6" s="1"/>
  <c r="Q6" i="6"/>
  <c r="R6" i="6" s="1"/>
  <c r="R16" i="6" l="1"/>
  <c r="Y10" i="3"/>
  <c r="Y11" i="3"/>
  <c r="Y34" i="3"/>
  <c r="Y35" i="3"/>
  <c r="Y36" i="3"/>
  <c r="Y37" i="3"/>
  <c r="Y38" i="3"/>
  <c r="Y39" i="3"/>
  <c r="Y40" i="3"/>
  <c r="V10" i="3"/>
  <c r="V11" i="3"/>
  <c r="V34" i="3"/>
  <c r="V35" i="3"/>
  <c r="V36" i="3"/>
  <c r="V37" i="3"/>
  <c r="V38" i="3"/>
  <c r="V39" i="3"/>
  <c r="V40" i="3"/>
  <c r="S10" i="3"/>
  <c r="S11" i="3"/>
  <c r="S34" i="3"/>
  <c r="S35" i="3"/>
  <c r="S36" i="3"/>
  <c r="S37" i="3"/>
  <c r="S38" i="3"/>
  <c r="S39" i="3"/>
  <c r="S40" i="3"/>
  <c r="S9" i="3"/>
  <c r="V9" i="3"/>
  <c r="Y9" i="3"/>
  <c r="Z38" i="3" l="1"/>
  <c r="W38" i="3"/>
  <c r="T38" i="3"/>
  <c r="O41" i="6" l="1"/>
  <c r="AA54" i="6" l="1"/>
  <c r="X54" i="6"/>
  <c r="U54" i="6"/>
  <c r="R54" i="6"/>
  <c r="O54" i="6"/>
  <c r="N15" i="6"/>
  <c r="N14" i="6"/>
  <c r="N13" i="6"/>
  <c r="N12" i="6"/>
  <c r="N11" i="6"/>
  <c r="N10" i="6"/>
  <c r="N9" i="6"/>
  <c r="N8" i="6"/>
  <c r="N7" i="6"/>
  <c r="N6" i="6"/>
  <c r="P40" i="3"/>
  <c r="P39" i="3"/>
  <c r="P38" i="3"/>
  <c r="P37" i="3"/>
  <c r="P36" i="3"/>
  <c r="P35" i="3"/>
  <c r="P34" i="3"/>
  <c r="O10" i="6" l="1"/>
  <c r="AH10" i="6"/>
  <c r="O11" i="6"/>
  <c r="AH11" i="6"/>
  <c r="O12" i="6"/>
  <c r="AH12" i="6"/>
  <c r="O15" i="6"/>
  <c r="AH15" i="6" s="1"/>
  <c r="O6" i="6"/>
  <c r="AH6" i="6"/>
  <c r="O7" i="6"/>
  <c r="AH7" i="6"/>
  <c r="O14" i="6"/>
  <c r="AH14" i="6"/>
  <c r="O8" i="6"/>
  <c r="AH8" i="6"/>
  <c r="O9" i="6"/>
  <c r="AH9" i="6"/>
  <c r="O13" i="6"/>
  <c r="AH13" i="6"/>
  <c r="Q38" i="3"/>
  <c r="AJ38" i="3" s="1"/>
  <c r="U17" i="6"/>
  <c r="AA17" i="6"/>
  <c r="R17" i="6"/>
  <c r="W16" i="6"/>
  <c r="U16" i="6"/>
  <c r="AA16" i="6"/>
  <c r="N16" i="6"/>
  <c r="X16" i="6"/>
  <c r="T16" i="6"/>
  <c r="Z16" i="6"/>
  <c r="Q16" i="6"/>
  <c r="O17" i="6" l="1"/>
  <c r="AH16" i="6"/>
  <c r="X17" i="6"/>
  <c r="AH17" i="6" s="1"/>
  <c r="O16" i="6"/>
  <c r="T93" i="3" l="1"/>
  <c r="AA51" i="6"/>
  <c r="AA55" i="6" s="1"/>
  <c r="X51" i="6"/>
  <c r="U51" i="6"/>
  <c r="U55" i="6" s="1"/>
  <c r="R51" i="6"/>
  <c r="R55" i="6" s="1"/>
  <c r="O51" i="6"/>
  <c r="O55" i="6" l="1"/>
  <c r="W93" i="3"/>
  <c r="X55" i="6"/>
  <c r="Q93" i="3" l="1"/>
  <c r="Z93" i="3"/>
  <c r="AA35" i="6"/>
  <c r="X35" i="6"/>
  <c r="U35" i="6"/>
  <c r="R35" i="6"/>
  <c r="O35" i="6"/>
  <c r="AA27" i="6"/>
  <c r="X27" i="6"/>
  <c r="U27" i="6"/>
  <c r="R27" i="6"/>
  <c r="O27" i="6"/>
  <c r="AA22" i="6"/>
  <c r="X22" i="6"/>
  <c r="U22" i="6"/>
  <c r="R22" i="6"/>
  <c r="O22" i="6"/>
  <c r="AJ15" i="6"/>
  <c r="AK15" i="6" s="1"/>
  <c r="AL15" i="6" s="1"/>
  <c r="AM15" i="6" s="1"/>
  <c r="AN15" i="6" s="1"/>
  <c r="AO15" i="6" s="1"/>
  <c r="AP15" i="6" s="1"/>
  <c r="AJ14" i="6"/>
  <c r="AK14" i="6" s="1"/>
  <c r="AL14" i="6" s="1"/>
  <c r="AM14" i="6" s="1"/>
  <c r="AN14" i="6" s="1"/>
  <c r="AO14" i="6" s="1"/>
  <c r="AP14" i="6" s="1"/>
  <c r="AJ13" i="6"/>
  <c r="AK13" i="6" s="1"/>
  <c r="AL13" i="6" s="1"/>
  <c r="AM13" i="6" s="1"/>
  <c r="AN13" i="6" s="1"/>
  <c r="AO13" i="6" s="1"/>
  <c r="AP13" i="6" s="1"/>
  <c r="AJ12" i="6"/>
  <c r="AK12" i="6" s="1"/>
  <c r="AL12" i="6" s="1"/>
  <c r="AM12" i="6" s="1"/>
  <c r="AN12" i="6" s="1"/>
  <c r="AO12" i="6" s="1"/>
  <c r="AP12" i="6" s="1"/>
  <c r="AJ11" i="6"/>
  <c r="AK11" i="6" s="1"/>
  <c r="AL11" i="6" s="1"/>
  <c r="AM11" i="6" s="1"/>
  <c r="AN11" i="6" s="1"/>
  <c r="AO11" i="6" s="1"/>
  <c r="AP11" i="6" s="1"/>
  <c r="AJ10" i="6"/>
  <c r="AK10" i="6" s="1"/>
  <c r="AL10" i="6" s="1"/>
  <c r="AM10" i="6" s="1"/>
  <c r="AN10" i="6" s="1"/>
  <c r="AO10" i="6" s="1"/>
  <c r="AP10" i="6" s="1"/>
  <c r="AJ9" i="6"/>
  <c r="AK9" i="6" s="1"/>
  <c r="AL9" i="6" s="1"/>
  <c r="AM9" i="6" s="1"/>
  <c r="AN9" i="6" s="1"/>
  <c r="AO9" i="6" s="1"/>
  <c r="AP9" i="6" s="1"/>
  <c r="AJ8" i="6"/>
  <c r="AK8" i="6" s="1"/>
  <c r="AL8" i="6" s="1"/>
  <c r="AM8" i="6" s="1"/>
  <c r="AN8" i="6" s="1"/>
  <c r="AO8" i="6" s="1"/>
  <c r="AP8" i="6" s="1"/>
  <c r="AJ7" i="6"/>
  <c r="AK7" i="6" s="1"/>
  <c r="AL7" i="6" s="1"/>
  <c r="AM7" i="6" s="1"/>
  <c r="AN7" i="6" s="1"/>
  <c r="AO7" i="6" s="1"/>
  <c r="AP7" i="6" s="1"/>
  <c r="AJ6" i="6"/>
  <c r="AK6" i="6" s="1"/>
  <c r="AL6" i="6" s="1"/>
  <c r="AM6" i="6" s="1"/>
  <c r="AN6" i="6" s="1"/>
  <c r="AO6" i="6" s="1"/>
  <c r="AP6" i="6" s="1"/>
  <c r="AH27" i="6" l="1"/>
  <c r="AH22" i="6"/>
  <c r="R41" i="6"/>
  <c r="O46" i="6"/>
  <c r="U41" i="6" l="1"/>
  <c r="X41" i="6" s="1"/>
  <c r="AA41" i="6" s="1"/>
  <c r="AD41" i="6" s="1"/>
  <c r="AD46" i="6" s="1"/>
  <c r="AD57" i="6" s="1"/>
  <c r="AJ93" i="3"/>
  <c r="R46" i="6"/>
  <c r="AD61" i="6" l="1"/>
  <c r="AD62" i="6" s="1"/>
  <c r="AD63" i="6" s="1"/>
  <c r="AF88" i="3"/>
  <c r="AG41" i="6"/>
  <c r="AG46" i="6" s="1"/>
  <c r="AG57" i="6" s="1"/>
  <c r="Z40" i="3"/>
  <c r="T40" i="3"/>
  <c r="Q40" i="3"/>
  <c r="W40" i="3"/>
  <c r="Z39" i="3"/>
  <c r="W39" i="3"/>
  <c r="T39" i="3"/>
  <c r="Q39" i="3"/>
  <c r="T10" i="3"/>
  <c r="W10" i="3"/>
  <c r="Z10" i="3"/>
  <c r="Z11" i="3"/>
  <c r="W11" i="3"/>
  <c r="T11" i="3"/>
  <c r="AJ11" i="3" s="1"/>
  <c r="Z36" i="3"/>
  <c r="W36" i="3"/>
  <c r="T36" i="3"/>
  <c r="Q36" i="3"/>
  <c r="Z37" i="3"/>
  <c r="W37" i="3"/>
  <c r="T37" i="3"/>
  <c r="Q37" i="3"/>
  <c r="Z34" i="3"/>
  <c r="W34" i="3"/>
  <c r="T34" i="3"/>
  <c r="Q34" i="3"/>
  <c r="AJ34" i="3" s="1"/>
  <c r="T9" i="3"/>
  <c r="W9" i="3"/>
  <c r="T35" i="3"/>
  <c r="Q35" i="3"/>
  <c r="W35" i="3"/>
  <c r="Z35" i="3"/>
  <c r="R57" i="6"/>
  <c r="U46" i="6"/>
  <c r="U57" i="6" s="1"/>
  <c r="O57" i="6"/>
  <c r="AH41" i="6" l="1"/>
  <c r="AJ36" i="3"/>
  <c r="AF89" i="3"/>
  <c r="AF90" i="3" s="1"/>
  <c r="AG61" i="6"/>
  <c r="AG62" i="6" s="1"/>
  <c r="AG63" i="6" s="1"/>
  <c r="AI88" i="3"/>
  <c r="AJ39" i="3"/>
  <c r="AJ10" i="3"/>
  <c r="AJ37" i="3"/>
  <c r="AJ40" i="3"/>
  <c r="AJ35" i="3"/>
  <c r="AJ9" i="3"/>
  <c r="U61" i="6"/>
  <c r="U62" i="6" s="1"/>
  <c r="W89" i="3" s="1"/>
  <c r="W88" i="3"/>
  <c r="O61" i="6"/>
  <c r="O62" i="6" s="1"/>
  <c r="Q89" i="3" s="1"/>
  <c r="Q88" i="3"/>
  <c r="R61" i="6"/>
  <c r="T88" i="3"/>
  <c r="Z42" i="3"/>
  <c r="W42" i="3"/>
  <c r="T42" i="3"/>
  <c r="Q42" i="3"/>
  <c r="X46" i="6"/>
  <c r="X57" i="6" s="1"/>
  <c r="O7" i="3"/>
  <c r="R7" i="3" s="1"/>
  <c r="AF112" i="3" l="1"/>
  <c r="AF114" i="3" s="1"/>
  <c r="AI89" i="3"/>
  <c r="AI90" i="3" s="1"/>
  <c r="R62" i="6"/>
  <c r="R63" i="6" s="1"/>
  <c r="AJ42" i="3"/>
  <c r="X61" i="6"/>
  <c r="X62" i="6" s="1"/>
  <c r="Z89" i="3" s="1"/>
  <c r="Z88" i="3"/>
  <c r="U63" i="6"/>
  <c r="AA46" i="6"/>
  <c r="AA57" i="6" s="1"/>
  <c r="AC88" i="3" s="1"/>
  <c r="AH46" i="6"/>
  <c r="AH57" i="6" s="1"/>
  <c r="T7" i="3"/>
  <c r="U7" i="3"/>
  <c r="Q7" i="3"/>
  <c r="W99" i="3"/>
  <c r="Q53" i="3"/>
  <c r="Q48" i="3"/>
  <c r="Q135" i="3" l="1"/>
  <c r="AF123" i="3"/>
  <c r="AI112" i="3"/>
  <c r="AI114" i="3" s="1"/>
  <c r="T89" i="3"/>
  <c r="AJ88" i="3"/>
  <c r="AJ48" i="3"/>
  <c r="T126" i="3"/>
  <c r="Z126" i="3"/>
  <c r="W126" i="3"/>
  <c r="T125" i="3"/>
  <c r="Z125" i="3"/>
  <c r="W125" i="3"/>
  <c r="Q125" i="3"/>
  <c r="AA61" i="6"/>
  <c r="AH61" i="6" s="1"/>
  <c r="X63" i="6"/>
  <c r="O63" i="6"/>
  <c r="T99" i="3"/>
  <c r="Q96" i="3"/>
  <c r="W7" i="3"/>
  <c r="X7" i="3"/>
  <c r="AA7" i="3" s="1"/>
  <c r="T96" i="3"/>
  <c r="Q99" i="3"/>
  <c r="R135" i="3" l="1"/>
  <c r="AI123" i="3"/>
  <c r="AJ99" i="3"/>
  <c r="AJ96" i="3"/>
  <c r="AJ125" i="3"/>
  <c r="AC7" i="3"/>
  <c r="AD7" i="3"/>
  <c r="AA62" i="6"/>
  <c r="AH62" i="6" s="1"/>
  <c r="AH63" i="6" s="1"/>
  <c r="Z7" i="3"/>
  <c r="AF7" i="3" l="1"/>
  <c r="AG7" i="3"/>
  <c r="AI7" i="3" s="1"/>
  <c r="AC89" i="3"/>
  <c r="AA63" i="6"/>
  <c r="AC90" i="3" l="1"/>
  <c r="AC112" i="3" s="1"/>
  <c r="AJ89" i="3"/>
  <c r="Q61" i="3"/>
  <c r="AJ61" i="3" l="1"/>
  <c r="AC114" i="3"/>
  <c r="Q126" i="3"/>
  <c r="AJ126" i="3" s="1"/>
  <c r="T90" i="3"/>
  <c r="T112" i="3" s="1"/>
  <c r="P135" i="3" l="1"/>
  <c r="AC123" i="3"/>
  <c r="Z90" i="3"/>
  <c r="Z112" i="3" s="1"/>
  <c r="W90" i="3"/>
  <c r="W112" i="3" s="1"/>
  <c r="Q90" i="3"/>
  <c r="W129" i="3" l="1"/>
  <c r="Z114" i="3"/>
  <c r="Z118" i="3" s="1"/>
  <c r="Z129" i="3"/>
  <c r="Q112" i="3"/>
  <c r="Q129" i="3" s="1"/>
  <c r="AF118" i="3"/>
  <c r="AF129" i="3"/>
  <c r="AF130" i="3" s="1"/>
  <c r="AI129" i="3"/>
  <c r="AI130" i="3" s="1"/>
  <c r="AI118" i="3"/>
  <c r="AI119" i="3" s="1"/>
  <c r="AC129" i="3"/>
  <c r="AC130" i="3" s="1"/>
  <c r="AC118" i="3"/>
  <c r="AC119" i="3" s="1"/>
  <c r="T129" i="3"/>
  <c r="AJ90" i="3"/>
  <c r="AJ53" i="3"/>
  <c r="Q114" i="3" l="1"/>
  <c r="AI120" i="3"/>
  <c r="AC120" i="3"/>
  <c r="AJ129" i="3"/>
  <c r="AJ112" i="3"/>
  <c r="AJ114" i="3" s="1"/>
  <c r="S135" i="3" s="1"/>
  <c r="AF119" i="3"/>
  <c r="AI131" i="3"/>
  <c r="AF131" i="3"/>
  <c r="AC131" i="3"/>
  <c r="Q118" i="3" l="1"/>
  <c r="Q119" i="3" s="1"/>
  <c r="Q120" i="3" s="1"/>
  <c r="L135" i="3"/>
  <c r="AF120" i="3"/>
  <c r="Y41" i="3" l="1"/>
  <c r="Z41" i="3" l="1"/>
  <c r="AL40" i="3"/>
  <c r="AM40" i="3" s="1"/>
  <c r="AN40" i="3" s="1"/>
  <c r="AO40" i="3" s="1"/>
  <c r="AP40" i="3" s="1"/>
  <c r="AQ40" i="3" s="1"/>
  <c r="AR40" i="3" s="1"/>
  <c r="AL39" i="3"/>
  <c r="AM39" i="3" s="1"/>
  <c r="AN39" i="3" s="1"/>
  <c r="AO39" i="3" s="1"/>
  <c r="AP39" i="3" s="1"/>
  <c r="AQ39" i="3" s="1"/>
  <c r="AR39" i="3" s="1"/>
  <c r="AL38" i="3"/>
  <c r="AM38" i="3" s="1"/>
  <c r="AN38" i="3" s="1"/>
  <c r="AO38" i="3" s="1"/>
  <c r="AP38" i="3" s="1"/>
  <c r="AQ38" i="3" s="1"/>
  <c r="AR38" i="3" s="1"/>
  <c r="AL37" i="3"/>
  <c r="AM37" i="3" s="1"/>
  <c r="AN37" i="3" s="1"/>
  <c r="AO37" i="3" s="1"/>
  <c r="AP37" i="3" s="1"/>
  <c r="AQ37" i="3" s="1"/>
  <c r="AR37" i="3" s="1"/>
  <c r="AL36" i="3"/>
  <c r="AM36" i="3" s="1"/>
  <c r="AN36" i="3" s="1"/>
  <c r="AO36" i="3" s="1"/>
  <c r="AP36" i="3" s="1"/>
  <c r="AQ36" i="3" s="1"/>
  <c r="AR36" i="3" s="1"/>
  <c r="AL35" i="3"/>
  <c r="AM35" i="3" s="1"/>
  <c r="AN35" i="3" s="1"/>
  <c r="AO35" i="3" s="1"/>
  <c r="AP35" i="3" s="1"/>
  <c r="AQ35" i="3" s="1"/>
  <c r="AR35" i="3" s="1"/>
  <c r="AL34" i="3"/>
  <c r="AM34" i="3" s="1"/>
  <c r="AN34" i="3" s="1"/>
  <c r="AO34" i="3" s="1"/>
  <c r="AP34" i="3" s="1"/>
  <c r="AQ34" i="3" s="1"/>
  <c r="AR34" i="3" s="1"/>
  <c r="AL11" i="3"/>
  <c r="AM11" i="3" s="1"/>
  <c r="AN11" i="3" s="1"/>
  <c r="AO11" i="3" s="1"/>
  <c r="AP11" i="3" s="1"/>
  <c r="AQ11" i="3" s="1"/>
  <c r="AR11" i="3" s="1"/>
  <c r="AL10" i="3"/>
  <c r="AM10" i="3" s="1"/>
  <c r="AN10" i="3" s="1"/>
  <c r="AO10" i="3" s="1"/>
  <c r="AP10" i="3" s="1"/>
  <c r="AQ10" i="3" s="1"/>
  <c r="AR10" i="3" s="1"/>
  <c r="P41" i="3" l="1"/>
  <c r="O135" i="3" l="1"/>
  <c r="Z119" i="3"/>
  <c r="Z123" i="3"/>
  <c r="Z130" i="3" s="1"/>
  <c r="T41" i="3"/>
  <c r="V41" i="3"/>
  <c r="S41" i="3"/>
  <c r="Q41" i="3"/>
  <c r="Z131" i="3" l="1"/>
  <c r="Z120" i="3"/>
  <c r="W41" i="3"/>
  <c r="AJ41" i="3" l="1"/>
  <c r="Q123" i="3"/>
  <c r="Q130" i="3" s="1"/>
  <c r="W114" i="3"/>
  <c r="W118" i="3" s="1"/>
  <c r="T114" i="3"/>
  <c r="T118" i="3" l="1"/>
  <c r="T119" i="3" s="1"/>
  <c r="N135" i="3"/>
  <c r="M135" i="3"/>
  <c r="W119" i="3"/>
  <c r="T123" i="3"/>
  <c r="T130" i="3" s="1"/>
  <c r="W123" i="3"/>
  <c r="W130" i="3" s="1"/>
  <c r="AJ118" i="3" l="1"/>
  <c r="Q131" i="3"/>
  <c r="AJ130" i="3"/>
  <c r="AJ123" i="3"/>
  <c r="T131" i="3"/>
  <c r="W131" i="3"/>
  <c r="T120" i="3"/>
  <c r="W120" i="3"/>
  <c r="AJ131" i="3" l="1"/>
  <c r="AJ119" i="3"/>
  <c r="AJ12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O'Donnell, Stephen</author>
    <author>Rotz, Sara Catherine</author>
    <author>Sara Rotz</author>
    <author>Amanda Miyahira</author>
    <author>Kevvin Newsom</author>
  </authors>
  <commentList>
    <comment ref="AC1" authorId="0" shapeId="0" xr:uid="{1F20CA31-2B8A-4B03-AC35-E3BA676A8CA8}">
      <text>
        <r>
          <rPr>
            <sz val="9"/>
            <color indexed="81"/>
            <rFont val="Tahoma"/>
            <charset val="1"/>
          </rPr>
          <t xml:space="preserve">To access year 6 and 7, click the + sign above column L, AJ, and AS
</t>
        </r>
      </text>
    </comment>
    <comment ref="D6" authorId="1" shapeId="0" xr:uid="{00000000-0006-0000-0100-000001000000}">
      <text>
        <r>
          <rPr>
            <sz val="9"/>
            <color indexed="81"/>
            <rFont val="Tahoma"/>
            <family val="2"/>
          </rPr>
          <t>Select appointment type 
calender (12 mo)
academic (9 mo)
summer (3 mo)
grad (6 mo)</t>
        </r>
      </text>
    </comment>
    <comment ref="I6" authorId="2" shapeId="0" xr:uid="{F369D75B-BD1C-4453-A24F-AAD9DE6D5F25}">
      <text>
        <r>
          <rPr>
            <sz val="9"/>
            <color indexed="81"/>
            <rFont val="Tahoma"/>
            <family val="2"/>
          </rPr>
          <t>For 9 &amp; 12 month and summer appointments, enter % FTE as a decimal number.
For Graduate Students enter number of students (Full Year Effort = 1 student)
For Hourly enter the number of hours per year.</t>
        </r>
      </text>
    </comment>
    <comment ref="L6" authorId="2" shapeId="0" xr:uid="{00000000-0006-0000-0100-000003000000}">
      <text>
        <r>
          <rPr>
            <sz val="9"/>
            <color indexed="81"/>
            <rFont val="Tahoma"/>
            <family val="2"/>
          </rPr>
          <t>For Hourly, put per hour wage in base salary line.
For all others include year 1 base salary</t>
        </r>
      </text>
    </comment>
    <comment ref="M6" authorId="2" shapeId="0" xr:uid="{00000000-0006-0000-0100-000004000000}">
      <text>
        <r>
          <rPr>
            <sz val="9"/>
            <color indexed="81"/>
            <rFont val="Tahoma"/>
            <family val="2"/>
          </rPr>
          <t>Select Fringe Rate based on types found on IU Rates Website: 
https://research.iu.edu/funding-proposals/proposals/budgets/rates.html</t>
        </r>
      </text>
    </comment>
    <comment ref="B55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B70" authorId="3" shapeId="0" xr:uid="{84D4B7DB-7593-4AE9-AC16-62586135CD09}">
      <text>
        <r>
          <rPr>
            <b/>
            <sz val="9"/>
            <color indexed="81"/>
            <rFont val="Tahoma"/>
            <family val="2"/>
          </rPr>
          <t>Enter lump sum Materials and Supplies in this row OR use the formulae and detailed supplies list in the rows below.</t>
        </r>
      </text>
    </comment>
    <comment ref="D73" authorId="2" shapeId="0" xr:uid="{00000000-0006-0000-0100-00000600000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3" authorId="4" shapeId="0" xr:uid="{00000000-0006-0000-0100-000007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4" authorId="2" shapeId="0" xr:uid="{3091FE55-907F-43E1-A580-F9732F761E5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4" authorId="4" shapeId="0" xr:uid="{2485D909-582F-4C1A-BACA-EB49460CB8F1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5" authorId="2" shapeId="0" xr:uid="{8AB9ED10-1DD5-4EFC-86E1-D8B0F278F56A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5" authorId="4" shapeId="0" xr:uid="{1823E7C9-0412-414B-A6FC-9F05BB9B925F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6" authorId="2" shapeId="0" xr:uid="{CB41B551-EA5B-4680-96CA-4F1BDD089F5A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6" authorId="4" shapeId="0" xr:uid="{A6B1C43D-52C2-4A12-923E-8553943FBD4D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7" authorId="2" shapeId="0" xr:uid="{48EF490D-B962-41D5-9442-D9C5D782C69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7" authorId="4" shapeId="0" xr:uid="{04A5F02E-F901-499F-B7AE-4015C5701247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8" authorId="2" shapeId="0" xr:uid="{00000000-0006-0000-0100-000008000000}">
      <text>
        <r>
          <rPr>
            <sz val="9"/>
            <color indexed="81"/>
            <rFont val="Tahoma"/>
            <family val="2"/>
          </rPr>
          <t>Match FTE to numbers included above in Personnel section</t>
        </r>
      </text>
    </comment>
    <comment ref="N78" authorId="4" shapeId="0" xr:uid="{62EAA0A1-F7DF-4337-9952-1FE3101B7ECD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96" authorId="0" shapeId="0" xr:uid="{15056EAC-CDFD-4691-9F4E-D466E1D657F4}">
      <text>
        <r>
          <rPr>
            <sz val="9"/>
            <color indexed="81"/>
            <rFont val="Tahoma"/>
            <charset val="1"/>
          </rPr>
          <t xml:space="preserve">To include more subrecipients, unhide sheets below and click (+) sign left of row 106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00000000-0006-0000-0200-000001000000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F4CEADE1-07C2-44F3-ABE3-7B0B280775C2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F0E4420C-E6CA-4750-8B4C-08C85F8A0DBA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ADE2F235-220F-4157-A4B7-54ED0050257D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9BA4BE5E-9EAF-4877-A2C2-0CE6C6D9E636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A74AFC0E-D794-4EE9-8B4F-078A9A77B258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A2111EFF-BAE8-4147-BDF9-6EFEE453F25E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BD4C7EA1-784B-4410-B92B-5053F7534E73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7A178343-3F32-4EBD-A23A-1CBD9A3C2DD2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F2668118-35A5-4E30-9EC4-C10EF023B189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454617E8-6D09-4318-A3E0-4EDE4A57E90D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32F97D4C-FCDE-4360-A623-47F3FE8487AE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FFCAD4F5-F123-44C5-BE64-03EE47BF81F5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F48037AA-FEE0-4921-8E4B-4A9DE740DD40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04F39CC4-20D2-49FF-AEC0-559D38EB0327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8D9F2731-F5C0-42C1-8573-3F3B41027423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F95F3E39-D0CE-4393-8CBA-6DC108C5EFD2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B2AA5C9A-E054-4095-B861-8B2571A046CD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88C04838-1186-44D3-8649-69E79E13D32F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C6D5FA27-CA1A-4F8E-B4E4-A6703617AFCE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CFFA7FAA-2963-49DB-B8B1-D7EB9E2216CE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93C84442-8101-4534-8895-07BF25900DC5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E91988E9-2F12-4AD5-8A38-328501B0C815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949F8E47-BDEE-4742-9AA0-F90C9CBC8E8F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5C64D5E0-A539-497F-AD82-920DB2F04E02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Rotz, Sara Catherine</author>
    <author>Kevvin Newsom</author>
  </authors>
  <commentList>
    <comment ref="C3" authorId="0" shapeId="0" xr:uid="{967D285A-7CBE-48C1-B90F-2FD245FDF4D5}">
      <text>
        <r>
          <rPr>
            <sz val="9"/>
            <color indexed="81"/>
            <rFont val="Tahoma"/>
            <family val="2"/>
          </rPr>
          <t>Select appointment type 
cal = calender (12 mo)
acad = academic (9 mo)
sum = summer (3 mo)</t>
        </r>
      </text>
    </comment>
    <comment ref="K6" authorId="1" shapeId="0" xr:uid="{96C5EC1F-71B0-4E04-9865-2F23EBA93B1E}">
      <text>
        <r>
          <rPr>
            <b/>
            <sz val="9"/>
            <color indexed="81"/>
            <rFont val="Tahoma"/>
            <family val="2"/>
          </rPr>
          <t xml:space="preserve">Enter Year 1 base salary in this column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9" authorId="0" shapeId="0" xr:uid="{B057E300-36A8-4787-BD84-CB51E5475C4A}">
      <text>
        <r>
          <rPr>
            <b/>
            <sz val="9"/>
            <color indexed="81"/>
            <rFont val="Tahoma"/>
            <family val="2"/>
          </rPr>
          <t>Only use when required by FOA/RFA</t>
        </r>
      </text>
    </comment>
    <comment ref="L41" authorId="1" shapeId="0" xr:uid="{0B990104-89BA-450C-80A3-3E4015FDEFB1}">
      <text>
        <r>
          <rPr>
            <b/>
            <sz val="9"/>
            <color indexed="81"/>
            <rFont val="Tahoma"/>
            <family val="2"/>
          </rPr>
          <t>Enter current grad student fee remission rate in this cell if using grad students.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<sst xmlns="http://schemas.openxmlformats.org/spreadsheetml/2006/main" count="1036" uniqueCount="186">
  <si>
    <t>Project Title:</t>
  </si>
  <si>
    <t>Revision Date:</t>
  </si>
  <si>
    <t xml:space="preserve">PI: </t>
  </si>
  <si>
    <t>Salary Inflation Rate</t>
  </si>
  <si>
    <t>Start Date</t>
  </si>
  <si>
    <t>Grad Student Fringe Inflation Rate</t>
  </si>
  <si>
    <t>End Date</t>
  </si>
  <si>
    <t>Graduate Student Tuition Inflation Rate</t>
  </si>
  <si>
    <t>Please do not edit gray cells</t>
  </si>
  <si>
    <t>Name</t>
  </si>
  <si>
    <t>Role</t>
  </si>
  <si>
    <t xml:space="preserve">Dept </t>
  </si>
  <si>
    <t>Appt</t>
  </si>
  <si>
    <t>Effort</t>
  </si>
  <si>
    <t>Base</t>
  </si>
  <si>
    <t xml:space="preserve">Fringe </t>
  </si>
  <si>
    <t>Fringe</t>
  </si>
  <si>
    <t>Year 1</t>
  </si>
  <si>
    <t>Year 2</t>
  </si>
  <si>
    <t>Year 3</t>
  </si>
  <si>
    <t>Year 4</t>
  </si>
  <si>
    <t>Year 5</t>
  </si>
  <si>
    <t>Year 6</t>
  </si>
  <si>
    <t>Year 7</t>
  </si>
  <si>
    <t>Total</t>
  </si>
  <si>
    <t>Salary Inflation</t>
  </si>
  <si>
    <t>Key Person</t>
  </si>
  <si>
    <t>Over Cap</t>
  </si>
  <si>
    <t>Type</t>
  </si>
  <si>
    <t>(FTE)</t>
  </si>
  <si>
    <t>Salary</t>
  </si>
  <si>
    <t>Rate</t>
  </si>
  <si>
    <t>-</t>
  </si>
  <si>
    <t>Personnel</t>
  </si>
  <si>
    <t>Months</t>
  </si>
  <si>
    <t>Yes/No</t>
  </si>
  <si>
    <t>Acct #</t>
  </si>
  <si>
    <t>Principal Investigator</t>
  </si>
  <si>
    <t>S</t>
  </si>
  <si>
    <t>Subtotal Salaries &amp; Wages</t>
  </si>
  <si>
    <t>TOTAL SALARIES &amp; FRINGE BENEFITS</t>
  </si>
  <si>
    <t>Equipment</t>
  </si>
  <si>
    <t xml:space="preserve">      Description</t>
  </si>
  <si>
    <t>Description</t>
  </si>
  <si>
    <t>Subtotal Equipment</t>
  </si>
  <si>
    <t>Travel</t>
  </si>
  <si>
    <t xml:space="preserve">      Domestic Travel</t>
  </si>
  <si>
    <t xml:space="preserve">      Foreign Travel</t>
  </si>
  <si>
    <t>Subtotal Travel</t>
  </si>
  <si>
    <t>Participant/Trainee Support Costs</t>
  </si>
  <si>
    <t xml:space="preserve">      Tuition/Fees/Health Insurance</t>
  </si>
  <si>
    <t xml:space="preserve">      Stipends</t>
  </si>
  <si>
    <t xml:space="preserve">      Travel</t>
  </si>
  <si>
    <t xml:space="preserve">      Subsistence</t>
  </si>
  <si>
    <t xml:space="preserve">      Other: </t>
  </si>
  <si>
    <t>Subtotal Participant/Trainee Support Costs</t>
  </si>
  <si>
    <t>Other Direct Costs</t>
  </si>
  <si>
    <t xml:space="preserve">      Supplies 1</t>
  </si>
  <si>
    <t xml:space="preserve">      Supplies 2</t>
  </si>
  <si>
    <t xml:space="preserve">      Supplies 3</t>
  </si>
  <si>
    <t xml:space="preserve">      Supplies 4</t>
  </si>
  <si>
    <t xml:space="preserve">      Supplies 5</t>
  </si>
  <si>
    <t xml:space="preserve">      Supplies 6</t>
  </si>
  <si>
    <t>Materials and Supplies</t>
  </si>
  <si>
    <t>Subtotal:</t>
  </si>
  <si>
    <t xml:space="preserve">      Publications</t>
  </si>
  <si>
    <t xml:space="preserve">      Consultants</t>
  </si>
  <si>
    <t xml:space="preserve">      Graduate Student Fee Remissions</t>
  </si>
  <si>
    <t>FTE</t>
  </si>
  <si>
    <t xml:space="preserve">      Patient Care (excluded from F&amp;A)</t>
  </si>
  <si>
    <t xml:space="preserve">      Laboratory Computer/Software</t>
  </si>
  <si>
    <t xml:space="preserve">      Printing costs</t>
  </si>
  <si>
    <t>Subtotal Other Direct Costs</t>
  </si>
  <si>
    <t>Subaward Costs</t>
  </si>
  <si>
    <t>Direct Costs</t>
  </si>
  <si>
    <t>Subrecipient 1</t>
  </si>
  <si>
    <t>Indirect Costs</t>
  </si>
  <si>
    <t>Total Costs</t>
  </si>
  <si>
    <t>Subrecipient 2</t>
  </si>
  <si>
    <t>Subrecipient 3</t>
  </si>
  <si>
    <t>Subrecipient 4</t>
  </si>
  <si>
    <t>Subrecipient 5</t>
  </si>
  <si>
    <t>Subrecipient 6</t>
  </si>
  <si>
    <t>Subrecipient 7</t>
  </si>
  <si>
    <t>Subrecipient 8</t>
  </si>
  <si>
    <t>Subtotal Subaward Costs</t>
  </si>
  <si>
    <t>TOTAL DIRECT COSTS</t>
  </si>
  <si>
    <t>MTDC</t>
  </si>
  <si>
    <r>
      <t xml:space="preserve">    Indirect Base </t>
    </r>
    <r>
      <rPr>
        <i/>
        <sz val="10"/>
        <rFont val="Arial"/>
        <family val="2"/>
      </rPr>
      <t>(TDC-equipment-participant support-fee remissions-subcontract&gt;$25K)</t>
    </r>
  </si>
  <si>
    <t>TOTAL INDIRECT COST</t>
  </si>
  <si>
    <t>TOTAL PROJECT COSTS</t>
  </si>
  <si>
    <t>MTDC Double-Check</t>
  </si>
  <si>
    <t>Total Direct Costs:</t>
  </si>
  <si>
    <t>Base is modified total direct costs (MTDC), consisting of all salaries and wages, fringe benefits, materials, supplies,</t>
  </si>
  <si>
    <t>Exclusions:</t>
  </si>
  <si>
    <t xml:space="preserve"> services, travel, and sub-grants and subcontracts up to the first $25,000 of each sub-grant or subcontract </t>
  </si>
  <si>
    <t xml:space="preserve">(regardless of the period covered by the sub-grant or subcontract). Modified total direct costs shall exclude equipment, </t>
  </si>
  <si>
    <t>Participant Support</t>
  </si>
  <si>
    <t>capital expenditures, charges for patient care, tuition remission, rental costs of off-site facilities, scholarships,</t>
  </si>
  <si>
    <t>Fee Remissions</t>
  </si>
  <si>
    <t xml:space="preserve"> fellowships, and patient care costs, as well as the portion of each sub-grant or subcontract in excess of $25,000.</t>
  </si>
  <si>
    <t>Patient Care</t>
  </si>
  <si>
    <t>Subawards &gt; $25,000</t>
  </si>
  <si>
    <t>MTDC (DC minus exclusions):</t>
  </si>
  <si>
    <t>https://research.iu.edu/funding-proposals/proposals/budgets/rates.html</t>
  </si>
  <si>
    <t>Check</t>
  </si>
  <si>
    <t>NIH DIRECT COST LIMIT</t>
  </si>
  <si>
    <t>Total Direct Costs Minus Subaward F&amp;A</t>
  </si>
  <si>
    <t xml:space="preserve">NIH policy excludes consortium F&amp;A costs when determining whether an application falls within specified direct cost limits (see NOT-OD-05-004). </t>
  </si>
  <si>
    <t>https://grants.nih.gov/grants/guide/notice-files/NOT-OD-05-004.html</t>
  </si>
  <si>
    <t xml:space="preserve">Direct cost requests equal to or greater than $500,000 minus sub-recipient F&amp;A may require prior approval from the NIH before application submission.  </t>
  </si>
  <si>
    <t>Subrecipient</t>
  </si>
  <si>
    <t>Sub 1 Name</t>
  </si>
  <si>
    <t>Inflation Rate</t>
  </si>
  <si>
    <t>Domestic Travel</t>
  </si>
  <si>
    <t>Foreign Travel</t>
  </si>
  <si>
    <t>Tuition/Fees/Health Insurance</t>
  </si>
  <si>
    <t>Stipends</t>
  </si>
  <si>
    <t>Subsistence</t>
  </si>
  <si>
    <t xml:space="preserve">Other: </t>
  </si>
  <si>
    <t>Publications</t>
  </si>
  <si>
    <t>Consultants</t>
  </si>
  <si>
    <t>Graduate Student Fee Remissions</t>
  </si>
  <si>
    <t>Patient Care (excluded from F&amp;A)</t>
  </si>
  <si>
    <t>Laboratory Computer/Software</t>
  </si>
  <si>
    <t>Printing costs</t>
  </si>
  <si>
    <t xml:space="preserve">   Indirect Base (TDC-equipment-participant support-fee remissions-subcontract&gt;$25K)</t>
  </si>
  <si>
    <t xml:space="preserve">TOTAL INDIRECT COST </t>
  </si>
  <si>
    <t>Sub 2 Name</t>
  </si>
  <si>
    <t>Sub 3 Name</t>
  </si>
  <si>
    <t>Sub 4 Name</t>
  </si>
  <si>
    <t>Sub 5 Name</t>
  </si>
  <si>
    <t>Sub 6 Name</t>
  </si>
  <si>
    <t>Sub 7 Name</t>
  </si>
  <si>
    <t>Sub 8 Name</t>
  </si>
  <si>
    <t>Appointment Type</t>
  </si>
  <si>
    <t>Fringe Rates</t>
  </si>
  <si>
    <t>12-month</t>
  </si>
  <si>
    <t>9-month</t>
  </si>
  <si>
    <t>summer</t>
  </si>
  <si>
    <t>grad</t>
  </si>
  <si>
    <t>hourly</t>
  </si>
  <si>
    <t>exempt</t>
  </si>
  <si>
    <t>Base Salary Calculator Based on Fiscal Year (FY)</t>
  </si>
  <si>
    <t>non-exempt</t>
  </si>
  <si>
    <t>Inflation Factor</t>
  </si>
  <si>
    <t>% Percent</t>
  </si>
  <si>
    <t>iuhp</t>
  </si>
  <si>
    <t>Current FY Start Date</t>
  </si>
  <si>
    <t>(MM/DD/YY)</t>
  </si>
  <si>
    <t>none</t>
  </si>
  <si>
    <t>Current Fiscal Year Salary</t>
  </si>
  <si>
    <t>$ Dollars</t>
  </si>
  <si>
    <t>suppl</t>
  </si>
  <si>
    <t>Proposal/Salary Start Date</t>
  </si>
  <si>
    <t>Annual Amount for Proposal</t>
  </si>
  <si>
    <t>hrly&gt;900</t>
  </si>
  <si>
    <t>hrly&lt;900</t>
  </si>
  <si>
    <t>st hrly&gt;900</t>
  </si>
  <si>
    <t>IU &amp; IUHP Combined NIH Salary Cap Calculation</t>
  </si>
  <si>
    <t>Appt Type</t>
  </si>
  <si>
    <t>NIH Salary Cap</t>
  </si>
  <si>
    <t>NIH Cap    =</t>
  </si>
  <si>
    <t>Calendar</t>
  </si>
  <si>
    <t>% of Total</t>
  </si>
  <si>
    <t>Cap Salary</t>
  </si>
  <si>
    <t xml:space="preserve">Effort </t>
  </si>
  <si>
    <t>Req. Salary</t>
  </si>
  <si>
    <t>Academic</t>
  </si>
  <si>
    <t>IU Salary</t>
  </si>
  <si>
    <t>IUHP Salary</t>
  </si>
  <si>
    <t xml:space="preserve">Total </t>
  </si>
  <si>
    <t>Travel Calculations</t>
  </si>
  <si>
    <t>QTY</t>
  </si>
  <si>
    <t>Lodging</t>
  </si>
  <si>
    <t>Per diem (first and last day)</t>
  </si>
  <si>
    <t>Per diem (full days)</t>
  </si>
  <si>
    <t>Mileage to/from airport</t>
  </si>
  <si>
    <t>Airfare</t>
  </si>
  <si>
    <t>Registration</t>
  </si>
  <si>
    <t>Airport parking</t>
  </si>
  <si>
    <t>Taxi/Subway</t>
  </si>
  <si>
    <t>Summer Salary FTE</t>
  </si>
  <si>
    <t>Academic Months FTE</t>
  </si>
  <si>
    <t>Weeks</t>
  </si>
  <si>
    <t>%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</si>
</sst>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&quot;$&quot;#,##0.00"/>
    <numFmt numFmtId="167" formatCode="_(&quot;$&quot;* #,##0_);_(&quot;$&quot;* \(#,##0\);_(&quot;$&quot;* &quot;-&quot;??_);_(@_)"/>
    <numFmt numFmtId="168" formatCode="0.0%"/>
    <numFmt numFmtId="169" formatCode="#,##0.0"/>
    <numFmt numFmtId="170" formatCode="0.000"/>
    <numFmt numFmtId="171" formatCode="#,##0.0000"/>
    <numFmt numFmtId="172" formatCode="mm/dd/yy;@"/>
  </numFmts>
  <fonts count="25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8"/>
      <color rgb="FF701304"/>
      <name val="Arial"/>
      <family val="2"/>
    </font>
    <font>
      <b/>
      <sz val="10"/>
      <color rgb="FFC00000"/>
      <name val="Arial"/>
      <family val="2"/>
    </font>
    <font>
      <sz val="9"/>
      <color indexed="81"/>
      <name val="Tahoma"/>
      <charset val="1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</fills>
  <borders count="19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auto="1"/>
      </left>
      <right/>
      <top style="thin">
        <color theme="0" tint="-0.24994659260841701"/>
      </top>
      <bottom/>
      <diagonal/>
    </border>
    <border>
      <left/>
      <right style="thin">
        <color auto="1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auto="1"/>
      </right>
      <top style="thin">
        <color theme="0" tint="-0.34998626667073579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theme="0" tint="-0.34998626667073579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249977111117893"/>
      </bottom>
      <diagonal/>
    </border>
    <border>
      <left style="thin">
        <color auto="1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auto="1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auto="1"/>
      </right>
      <top/>
      <bottom style="thin">
        <color theme="0" tint="-0.2499465926084170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34998626667073579"/>
      </right>
      <top style="thin">
        <color auto="1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 style="thin">
        <color theme="0" tint="-0.249977111117893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4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44" fontId="0" fillId="0" borderId="0" xfId="1" applyFont="1" applyFill="1" applyProtection="1">
      <protection locked="0"/>
    </xf>
    <xf numFmtId="44" fontId="0" fillId="0" borderId="0" xfId="1" applyFont="1" applyProtection="1">
      <protection locked="0"/>
    </xf>
    <xf numFmtId="0" fontId="4" fillId="0" borderId="0" xfId="0" applyFont="1" applyProtection="1">
      <protection locked="0"/>
    </xf>
    <xf numFmtId="3" fontId="0" fillId="0" borderId="0" xfId="0" applyNumberForma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3" fontId="4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44" fontId="12" fillId="0" borderId="0" xfId="1" applyFont="1" applyProtection="1">
      <protection locked="0"/>
    </xf>
    <xf numFmtId="3" fontId="0" fillId="0" borderId="0" xfId="1" applyNumberFormat="1" applyFont="1" applyProtection="1">
      <protection locked="0"/>
    </xf>
    <xf numFmtId="44" fontId="4" fillId="0" borderId="0" xfId="1" applyFont="1" applyProtection="1">
      <protection locked="0"/>
    </xf>
    <xf numFmtId="0" fontId="4" fillId="4" borderId="22" xfId="0" applyFont="1" applyFill="1" applyBorder="1" applyProtection="1">
      <protection locked="0"/>
    </xf>
    <xf numFmtId="0" fontId="11" fillId="4" borderId="3" xfId="0" applyFont="1" applyFill="1" applyBorder="1" applyAlignment="1" applyProtection="1">
      <alignment horizontal="center"/>
      <protection locked="0"/>
    </xf>
    <xf numFmtId="6" fontId="0" fillId="4" borderId="3" xfId="0" applyNumberFormat="1" applyFill="1" applyBorder="1" applyAlignment="1" applyProtection="1">
      <alignment horizontal="right" wrapText="1"/>
      <protection locked="0"/>
    </xf>
    <xf numFmtId="3" fontId="4" fillId="4" borderId="3" xfId="0" applyNumberFormat="1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0" fontId="11" fillId="4" borderId="34" xfId="0" applyFont="1" applyFill="1" applyBorder="1" applyAlignment="1" applyProtection="1">
      <alignment horizontal="center"/>
      <protection locked="0"/>
    </xf>
    <xf numFmtId="6" fontId="0" fillId="4" borderId="34" xfId="0" applyNumberFormat="1" applyFill="1" applyBorder="1" applyAlignment="1" applyProtection="1">
      <alignment horizontal="right" wrapText="1"/>
      <protection locked="0"/>
    </xf>
    <xf numFmtId="3" fontId="4" fillId="4" borderId="34" xfId="0" applyNumberFormat="1" applyFont="1" applyFill="1" applyBorder="1" applyProtection="1">
      <protection locked="0"/>
    </xf>
    <xf numFmtId="0" fontId="4" fillId="4" borderId="3" xfId="0" applyFont="1" applyFill="1" applyBorder="1" applyProtection="1">
      <protection locked="0"/>
    </xf>
    <xf numFmtId="0" fontId="4" fillId="4" borderId="34" xfId="0" applyFont="1" applyFill="1" applyBorder="1" applyProtection="1">
      <protection locked="0"/>
    </xf>
    <xf numFmtId="0" fontId="7" fillId="0" borderId="17" xfId="0" applyFont="1" applyBorder="1" applyAlignment="1" applyProtection="1">
      <alignment horizontal="left" wrapText="1" indent="1"/>
      <protection locked="0"/>
    </xf>
    <xf numFmtId="0" fontId="7" fillId="0" borderId="36" xfId="0" applyFont="1" applyBorder="1" applyAlignment="1" applyProtection="1">
      <alignment horizontal="left" wrapText="1" indent="1"/>
      <protection locked="0"/>
    </xf>
    <xf numFmtId="0" fontId="7" fillId="0" borderId="29" xfId="0" applyFont="1" applyBorder="1" applyAlignment="1" applyProtection="1">
      <alignment horizontal="left" wrapText="1" indent="1"/>
      <protection locked="0"/>
    </xf>
    <xf numFmtId="0" fontId="7" fillId="0" borderId="33" xfId="0" applyFont="1" applyBorder="1" applyAlignment="1" applyProtection="1">
      <alignment horizontal="left" wrapText="1" indent="1"/>
      <protection locked="0"/>
    </xf>
    <xf numFmtId="0" fontId="3" fillId="0" borderId="0" xfId="0" applyFont="1" applyAlignment="1" applyProtection="1">
      <alignment horizontal="center"/>
      <protection locked="0"/>
    </xf>
    <xf numFmtId="167" fontId="0" fillId="0" borderId="0" xfId="1" applyNumberFormat="1" applyFont="1" applyProtection="1">
      <protection locked="0"/>
    </xf>
    <xf numFmtId="167" fontId="4" fillId="0" borderId="0" xfId="1" applyNumberFormat="1" applyFont="1" applyFill="1" applyBorder="1" applyProtection="1">
      <protection locked="0"/>
    </xf>
    <xf numFmtId="3" fontId="2" fillId="0" borderId="0" xfId="0" applyNumberFormat="1" applyFont="1" applyAlignment="1" applyProtection="1">
      <alignment horizontal="left" indent="2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167" fontId="15" fillId="0" borderId="0" xfId="1" applyNumberFormat="1" applyFont="1" applyFill="1" applyBorder="1" applyProtection="1">
      <protection locked="0"/>
    </xf>
    <xf numFmtId="167" fontId="4" fillId="0" borderId="0" xfId="1" applyNumberFormat="1" applyFont="1" applyFill="1" applyBorder="1" applyAlignment="1" applyProtection="1">
      <alignment horizontal="left"/>
      <protection locked="0"/>
    </xf>
    <xf numFmtId="167" fontId="14" fillId="0" borderId="0" xfId="1" applyNumberFormat="1" applyFont="1" applyFill="1" applyBorder="1" applyProtection="1">
      <protection locked="0"/>
    </xf>
    <xf numFmtId="167" fontId="3" fillId="0" borderId="0" xfId="1" applyNumberFormat="1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8" xfId="0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30" xfId="0" applyFont="1" applyBorder="1" applyProtection="1">
      <protection locked="0"/>
    </xf>
    <xf numFmtId="0" fontId="3" fillId="0" borderId="31" xfId="0" applyFont="1" applyBorder="1" applyProtection="1">
      <protection locked="0"/>
    </xf>
    <xf numFmtId="44" fontId="3" fillId="2" borderId="55" xfId="1" applyFont="1" applyFill="1" applyBorder="1" applyProtection="1">
      <protection locked="0"/>
    </xf>
    <xf numFmtId="167" fontId="0" fillId="0" borderId="57" xfId="1" applyNumberFormat="1" applyFont="1" applyFill="1" applyBorder="1" applyProtection="1">
      <protection locked="0"/>
    </xf>
    <xf numFmtId="167" fontId="0" fillId="2" borderId="57" xfId="1" applyNumberFormat="1" applyFont="1" applyFill="1" applyBorder="1" applyProtection="1">
      <protection locked="0"/>
    </xf>
    <xf numFmtId="0" fontId="3" fillId="2" borderId="61" xfId="0" applyFont="1" applyFill="1" applyBorder="1" applyProtection="1">
      <protection locked="0"/>
    </xf>
    <xf numFmtId="167" fontId="0" fillId="2" borderId="62" xfId="1" applyNumberFormat="1" applyFont="1" applyFill="1" applyBorder="1" applyProtection="1">
      <protection locked="0"/>
    </xf>
    <xf numFmtId="44" fontId="3" fillId="0" borderId="0" xfId="1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5" borderId="22" xfId="0" applyFont="1" applyFill="1" applyBorder="1" applyAlignment="1" applyProtection="1">
      <alignment vertical="center" wrapText="1"/>
      <protection locked="0"/>
    </xf>
    <xf numFmtId="0" fontId="3" fillId="5" borderId="3" xfId="0" applyFont="1" applyFill="1" applyBorder="1" applyAlignment="1" applyProtection="1">
      <alignment vertical="center" wrapText="1"/>
      <protection locked="0"/>
    </xf>
    <xf numFmtId="0" fontId="3" fillId="5" borderId="26" xfId="0" applyFont="1" applyFill="1" applyBorder="1" applyAlignment="1" applyProtection="1">
      <alignment vertical="center" wrapText="1"/>
      <protection locked="0"/>
    </xf>
    <xf numFmtId="0" fontId="3" fillId="5" borderId="4" xfId="0" applyFont="1" applyFill="1" applyBorder="1" applyAlignment="1" applyProtection="1">
      <alignment vertical="center" wrapText="1"/>
      <protection locked="0"/>
    </xf>
    <xf numFmtId="0" fontId="3" fillId="5" borderId="24" xfId="0" applyFont="1" applyFill="1" applyBorder="1" applyAlignment="1" applyProtection="1">
      <alignment horizontal="right" vertical="center" wrapText="1" indent="1"/>
      <protection locked="0"/>
    </xf>
    <xf numFmtId="0" fontId="3" fillId="5" borderId="26" xfId="0" applyFont="1" applyFill="1" applyBorder="1" applyAlignment="1" applyProtection="1">
      <alignment horizontal="right" vertical="center" wrapText="1" indent="1"/>
      <protection locked="0"/>
    </xf>
    <xf numFmtId="0" fontId="3" fillId="5" borderId="22" xfId="0" applyFont="1" applyFill="1" applyBorder="1" applyAlignment="1" applyProtection="1">
      <alignment horizontal="right" vertical="center" wrapText="1" indent="1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0" fontId="3" fillId="5" borderId="3" xfId="0" applyFont="1" applyFill="1" applyBorder="1" applyAlignment="1" applyProtection="1">
      <alignment horizontal="left" vertical="center" wrapText="1"/>
      <protection locked="0"/>
    </xf>
    <xf numFmtId="167" fontId="0" fillId="0" borderId="0" xfId="0" applyNumberFormat="1" applyProtection="1">
      <protection locked="0"/>
    </xf>
    <xf numFmtId="167" fontId="4" fillId="6" borderId="42" xfId="1" applyNumberFormat="1" applyFont="1" applyFill="1" applyBorder="1" applyProtection="1">
      <protection locked="0"/>
    </xf>
    <xf numFmtId="164" fontId="7" fillId="6" borderId="66" xfId="0" applyNumberFormat="1" applyFont="1" applyFill="1" applyBorder="1" applyAlignment="1" applyProtection="1">
      <alignment horizontal="right" wrapText="1"/>
      <protection locked="0"/>
    </xf>
    <xf numFmtId="0" fontId="3" fillId="0" borderId="0" xfId="0" applyFont="1" applyAlignment="1" applyProtection="1">
      <alignment vertical="top"/>
      <protection locked="0"/>
    </xf>
    <xf numFmtId="167" fontId="4" fillId="6" borderId="76" xfId="1" applyNumberFormat="1" applyFont="1" applyFill="1" applyBorder="1" applyProtection="1">
      <protection locked="0"/>
    </xf>
    <xf numFmtId="0" fontId="0" fillId="5" borderId="22" xfId="0" applyFill="1" applyBorder="1" applyAlignment="1" applyProtection="1">
      <alignment horizontal="left" wrapText="1" indent="2"/>
      <protection locked="0"/>
    </xf>
    <xf numFmtId="0" fontId="0" fillId="5" borderId="79" xfId="0" applyFill="1" applyBorder="1" applyAlignment="1" applyProtection="1">
      <alignment horizontal="left" wrapText="1" indent="2"/>
      <protection locked="0"/>
    </xf>
    <xf numFmtId="164" fontId="7" fillId="6" borderId="80" xfId="0" applyNumberFormat="1" applyFont="1" applyFill="1" applyBorder="1" applyAlignment="1" applyProtection="1">
      <alignment horizontal="right" wrapText="1"/>
      <protection locked="0"/>
    </xf>
    <xf numFmtId="164" fontId="7" fillId="6" borderId="81" xfId="0" applyNumberFormat="1" applyFont="1" applyFill="1" applyBorder="1" applyAlignment="1" applyProtection="1">
      <alignment horizontal="right" wrapText="1"/>
      <protection locked="0"/>
    </xf>
    <xf numFmtId="0" fontId="7" fillId="0" borderId="84" xfId="0" applyFont="1" applyBorder="1" applyAlignment="1" applyProtection="1">
      <alignment horizontal="left" wrapText="1" indent="1"/>
      <protection locked="0"/>
    </xf>
    <xf numFmtId="0" fontId="7" fillId="0" borderId="85" xfId="0" applyFont="1" applyBorder="1" applyAlignment="1" applyProtection="1">
      <alignment horizontal="left" wrapText="1" indent="1"/>
      <protection locked="0"/>
    </xf>
    <xf numFmtId="0" fontId="5" fillId="0" borderId="32" xfId="0" applyFont="1" applyBorder="1" applyAlignment="1" applyProtection="1">
      <alignment horizontal="right" wrapText="1"/>
      <protection locked="0"/>
    </xf>
    <xf numFmtId="2" fontId="7" fillId="0" borderId="86" xfId="0" quotePrefix="1" applyNumberFormat="1" applyFont="1" applyBorder="1" applyAlignment="1" applyProtection="1">
      <alignment horizontal="center" wrapText="1"/>
      <protection locked="0"/>
    </xf>
    <xf numFmtId="164" fontId="7" fillId="6" borderId="73" xfId="0" applyNumberFormat="1" applyFont="1" applyFill="1" applyBorder="1" applyAlignment="1" applyProtection="1">
      <alignment horizontal="right" wrapText="1"/>
      <protection locked="0"/>
    </xf>
    <xf numFmtId="164" fontId="7" fillId="6" borderId="87" xfId="0" applyNumberFormat="1" applyFont="1" applyFill="1" applyBorder="1" applyAlignment="1" applyProtection="1">
      <alignment horizontal="right" wrapText="1"/>
      <protection locked="0"/>
    </xf>
    <xf numFmtId="0" fontId="4" fillId="0" borderId="89" xfId="0" applyFont="1" applyBorder="1" applyProtection="1">
      <protection locked="0"/>
    </xf>
    <xf numFmtId="0" fontId="4" fillId="0" borderId="49" xfId="0" applyFont="1" applyBorder="1" applyProtection="1">
      <protection locked="0"/>
    </xf>
    <xf numFmtId="0" fontId="3" fillId="0" borderId="49" xfId="0" applyFont="1" applyBorder="1" applyProtection="1">
      <protection locked="0"/>
    </xf>
    <xf numFmtId="0" fontId="7" fillId="0" borderId="49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right"/>
      <protection locked="0"/>
    </xf>
    <xf numFmtId="0" fontId="4" fillId="0" borderId="90" xfId="0" applyFont="1" applyBorder="1" applyAlignment="1" applyProtection="1">
      <alignment horizontal="right"/>
      <protection locked="0"/>
    </xf>
    <xf numFmtId="3" fontId="4" fillId="0" borderId="91" xfId="0" applyNumberFormat="1" applyFont="1" applyBorder="1" applyAlignment="1" applyProtection="1">
      <alignment horizontal="center"/>
      <protection locked="0"/>
    </xf>
    <xf numFmtId="3" fontId="4" fillId="0" borderId="92" xfId="0" applyNumberFormat="1" applyFont="1" applyBorder="1" applyAlignment="1" applyProtection="1">
      <alignment horizontal="center"/>
      <protection locked="0"/>
    </xf>
    <xf numFmtId="3" fontId="4" fillId="0" borderId="49" xfId="0" applyNumberFormat="1" applyFont="1" applyBorder="1" applyAlignment="1" applyProtection="1">
      <alignment horizontal="center"/>
      <protection locked="0"/>
    </xf>
    <xf numFmtId="3" fontId="4" fillId="0" borderId="56" xfId="0" applyNumberFormat="1" applyFont="1" applyBorder="1" applyAlignment="1" applyProtection="1">
      <alignment horizontal="center"/>
      <protection locked="0"/>
    </xf>
    <xf numFmtId="0" fontId="4" fillId="0" borderId="55" xfId="0" applyFont="1" applyBorder="1" applyAlignment="1" applyProtection="1">
      <alignment horizontal="right"/>
      <protection locked="0"/>
    </xf>
    <xf numFmtId="3" fontId="4" fillId="0" borderId="93" xfId="0" applyNumberFormat="1" applyFont="1" applyBorder="1" applyAlignment="1" applyProtection="1">
      <alignment horizontal="center"/>
      <protection locked="0"/>
    </xf>
    <xf numFmtId="3" fontId="0" fillId="0" borderId="94" xfId="0" applyNumberFormat="1" applyBorder="1" applyProtection="1">
      <protection locked="0"/>
    </xf>
    <xf numFmtId="0" fontId="0" fillId="5" borderId="95" xfId="0" applyFill="1" applyBorder="1" applyAlignment="1" applyProtection="1">
      <alignment horizontal="left" wrapText="1" indent="2"/>
      <protection locked="0"/>
    </xf>
    <xf numFmtId="0" fontId="0" fillId="6" borderId="95" xfId="0" applyFill="1" applyBorder="1" applyAlignment="1" applyProtection="1">
      <alignment horizontal="left" wrapText="1" indent="2"/>
      <protection locked="0"/>
    </xf>
    <xf numFmtId="0" fontId="0" fillId="5" borderId="77" xfId="0" applyFill="1" applyBorder="1" applyAlignment="1" applyProtection="1">
      <alignment horizontal="right"/>
      <protection locked="0"/>
    </xf>
    <xf numFmtId="0" fontId="0" fillId="5" borderId="95" xfId="0" applyFill="1" applyBorder="1" applyAlignment="1" applyProtection="1">
      <alignment horizontal="right"/>
      <protection locked="0"/>
    </xf>
    <xf numFmtId="0" fontId="12" fillId="6" borderId="79" xfId="0" applyFont="1" applyFill="1" applyBorder="1" applyProtection="1">
      <protection locked="0"/>
    </xf>
    <xf numFmtId="0" fontId="4" fillId="6" borderId="26" xfId="0" applyFont="1" applyFill="1" applyBorder="1" applyProtection="1">
      <protection locked="0"/>
    </xf>
    <xf numFmtId="0" fontId="4" fillId="6" borderId="4" xfId="0" applyFont="1" applyFill="1" applyBorder="1" applyProtection="1">
      <protection locked="0"/>
    </xf>
    <xf numFmtId="0" fontId="11" fillId="6" borderId="4" xfId="0" applyFont="1" applyFill="1" applyBorder="1" applyAlignment="1" applyProtection="1">
      <alignment horizontal="center"/>
      <protection locked="0"/>
    </xf>
    <xf numFmtId="6" fontId="0" fillId="6" borderId="4" xfId="0" applyNumberFormat="1" applyFill="1" applyBorder="1" applyAlignment="1" applyProtection="1">
      <alignment horizontal="right" wrapText="1"/>
      <protection locked="0"/>
    </xf>
    <xf numFmtId="6" fontId="0" fillId="6" borderId="1" xfId="0" applyNumberFormat="1" applyFill="1" applyBorder="1" applyAlignment="1" applyProtection="1">
      <alignment horizontal="right" wrapText="1"/>
      <protection locked="0"/>
    </xf>
    <xf numFmtId="0" fontId="4" fillId="5" borderId="22" xfId="0" applyFont="1" applyFill="1" applyBorder="1" applyAlignment="1" applyProtection="1">
      <alignment horizontal="left"/>
      <protection locked="0"/>
    </xf>
    <xf numFmtId="3" fontId="0" fillId="6" borderId="51" xfId="0" applyNumberFormat="1" applyFill="1" applyBorder="1" applyProtection="1">
      <protection locked="0"/>
    </xf>
    <xf numFmtId="0" fontId="7" fillId="0" borderId="85" xfId="0" applyFont="1" applyBorder="1" applyAlignment="1" applyProtection="1">
      <alignment horizontal="center" wrapText="1"/>
      <protection locked="0"/>
    </xf>
    <xf numFmtId="0" fontId="15" fillId="3" borderId="18" xfId="0" applyFont="1" applyFill="1" applyBorder="1" applyAlignment="1" applyProtection="1">
      <alignment horizontal="center"/>
      <protection locked="0"/>
    </xf>
    <xf numFmtId="167" fontId="15" fillId="0" borderId="64" xfId="1" applyNumberFormat="1" applyFont="1" applyFill="1" applyBorder="1" applyProtection="1">
      <protection locked="0"/>
    </xf>
    <xf numFmtId="0" fontId="0" fillId="0" borderId="65" xfId="0" applyBorder="1" applyProtection="1">
      <protection locked="0"/>
    </xf>
    <xf numFmtId="167" fontId="15" fillId="0" borderId="66" xfId="1" applyNumberFormat="1" applyFont="1" applyFill="1" applyBorder="1" applyProtection="1">
      <protection locked="0"/>
    </xf>
    <xf numFmtId="0" fontId="0" fillId="0" borderId="72" xfId="0" applyBorder="1" applyProtection="1">
      <protection locked="0"/>
    </xf>
    <xf numFmtId="167" fontId="15" fillId="0" borderId="97" xfId="1" applyNumberFormat="1" applyFont="1" applyFill="1" applyBorder="1" applyProtection="1">
      <protection locked="0"/>
    </xf>
    <xf numFmtId="0" fontId="0" fillId="0" borderId="98" xfId="0" applyBorder="1" applyProtection="1">
      <protection locked="0"/>
    </xf>
    <xf numFmtId="9" fontId="0" fillId="0" borderId="0" xfId="0" applyNumberFormat="1" applyProtection="1">
      <protection locked="0"/>
    </xf>
    <xf numFmtId="3" fontId="4" fillId="4" borderId="101" xfId="0" applyNumberFormat="1" applyFont="1" applyFill="1" applyBorder="1" applyAlignment="1" applyProtection="1">
      <alignment horizontal="center" wrapText="1"/>
      <protection locked="0"/>
    </xf>
    <xf numFmtId="3" fontId="4" fillId="4" borderId="102" xfId="0" applyNumberFormat="1" applyFont="1" applyFill="1" applyBorder="1" applyAlignment="1" applyProtection="1">
      <alignment horizontal="center"/>
      <protection locked="0"/>
    </xf>
    <xf numFmtId="3" fontId="4" fillId="4" borderId="104" xfId="0" applyNumberFormat="1" applyFont="1" applyFill="1" applyBorder="1" applyAlignment="1" applyProtection="1">
      <alignment horizontal="center" wrapText="1"/>
      <protection locked="0"/>
    </xf>
    <xf numFmtId="3" fontId="4" fillId="4" borderId="105" xfId="0" applyNumberFormat="1" applyFont="1" applyFill="1" applyBorder="1" applyAlignment="1" applyProtection="1">
      <alignment horizontal="center"/>
      <protection locked="0"/>
    </xf>
    <xf numFmtId="167" fontId="0" fillId="0" borderId="56" xfId="1" applyNumberFormat="1" applyFont="1" applyBorder="1" applyProtection="1">
      <protection locked="0"/>
    </xf>
    <xf numFmtId="2" fontId="7" fillId="0" borderId="17" xfId="0" applyNumberFormat="1" applyFont="1" applyBorder="1" applyAlignment="1" applyProtection="1">
      <alignment wrapText="1"/>
      <protection locked="0"/>
    </xf>
    <xf numFmtId="0" fontId="0" fillId="5" borderId="26" xfId="0" applyFill="1" applyBorder="1" applyAlignment="1" applyProtection="1">
      <alignment horizontal="left" wrapText="1" indent="2"/>
      <protection locked="0"/>
    </xf>
    <xf numFmtId="9" fontId="11" fillId="0" borderId="32" xfId="0" applyNumberFormat="1" applyFont="1" applyBorder="1" applyAlignment="1" applyProtection="1">
      <alignment horizontal="center" wrapText="1"/>
      <protection locked="0"/>
    </xf>
    <xf numFmtId="14" fontId="3" fillId="6" borderId="51" xfId="0" applyNumberFormat="1" applyFont="1" applyFill="1" applyBorder="1" applyAlignment="1" applyProtection="1">
      <alignment horizontal="center"/>
      <protection locked="0"/>
    </xf>
    <xf numFmtId="14" fontId="3" fillId="6" borderId="52" xfId="0" applyNumberFormat="1" applyFont="1" applyFill="1" applyBorder="1" applyAlignment="1" applyProtection="1">
      <alignment horizontal="center"/>
      <protection locked="0"/>
    </xf>
    <xf numFmtId="14" fontId="3" fillId="6" borderId="50" xfId="0" applyNumberFormat="1" applyFont="1" applyFill="1" applyBorder="1" applyAlignment="1" applyProtection="1">
      <alignment horizontal="center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 applyProtection="1">
      <alignment horizontal="left"/>
      <protection locked="0"/>
    </xf>
    <xf numFmtId="3" fontId="3" fillId="6" borderId="50" xfId="0" applyNumberFormat="1" applyFont="1" applyFill="1" applyBorder="1" applyAlignment="1" applyProtection="1">
      <alignment horizontal="left" wrapText="1" indent="2"/>
      <protection locked="0"/>
    </xf>
    <xf numFmtId="0" fontId="5" fillId="0" borderId="0" xfId="0" applyFont="1" applyProtection="1">
      <protection locked="0"/>
    </xf>
    <xf numFmtId="10" fontId="5" fillId="0" borderId="0" xfId="0" applyNumberFormat="1" applyFont="1" applyProtection="1">
      <protection locked="0"/>
    </xf>
    <xf numFmtId="9" fontId="5" fillId="0" borderId="0" xfId="0" applyNumberFormat="1" applyFont="1" applyProtection="1">
      <protection locked="0"/>
    </xf>
    <xf numFmtId="167" fontId="5" fillId="0" borderId="0" xfId="1" applyNumberFormat="1" applyFont="1" applyProtection="1">
      <protection locked="0"/>
    </xf>
    <xf numFmtId="10" fontId="0" fillId="0" borderId="0" xfId="0" applyNumberFormat="1" applyProtection="1">
      <protection locked="0"/>
    </xf>
    <xf numFmtId="10" fontId="0" fillId="0" borderId="9" xfId="2" applyNumberFormat="1" applyFont="1" applyBorder="1" applyProtection="1">
      <protection locked="0"/>
    </xf>
    <xf numFmtId="10" fontId="0" fillId="2" borderId="28" xfId="0" applyNumberFormat="1" applyFill="1" applyBorder="1" applyAlignment="1" applyProtection="1">
      <alignment horizontal="right"/>
      <protection locked="0"/>
    </xf>
    <xf numFmtId="10" fontId="0" fillId="2" borderId="31" xfId="0" applyNumberFormat="1" applyFill="1" applyBorder="1" applyAlignment="1" applyProtection="1">
      <alignment horizontal="right"/>
      <protection locked="0"/>
    </xf>
    <xf numFmtId="167" fontId="0" fillId="0" borderId="0" xfId="1" applyNumberFormat="1" applyFont="1" applyBorder="1" applyProtection="1">
      <protection locked="0"/>
    </xf>
    <xf numFmtId="0" fontId="3" fillId="0" borderId="107" xfId="0" applyFont="1" applyBorder="1" applyProtection="1">
      <protection locked="0"/>
    </xf>
    <xf numFmtId="167" fontId="0" fillId="0" borderId="108" xfId="1" applyNumberFormat="1" applyFont="1" applyBorder="1" applyProtection="1">
      <protection locked="0"/>
    </xf>
    <xf numFmtId="44" fontId="0" fillId="0" borderId="0" xfId="0" applyNumberFormat="1" applyProtection="1">
      <protection locked="0"/>
    </xf>
    <xf numFmtId="0" fontId="3" fillId="0" borderId="109" xfId="0" applyFont="1" applyBorder="1" applyProtection="1">
      <protection locked="0"/>
    </xf>
    <xf numFmtId="167" fontId="0" fillId="0" borderId="110" xfId="1" applyNumberFormat="1" applyFont="1" applyBorder="1" applyProtection="1">
      <protection locked="0"/>
    </xf>
    <xf numFmtId="0" fontId="3" fillId="2" borderId="24" xfId="0" quotePrefix="1" applyFont="1" applyFill="1" applyBorder="1" applyAlignment="1" applyProtection="1">
      <alignment horizontal="center"/>
      <protection locked="0"/>
    </xf>
    <xf numFmtId="0" fontId="3" fillId="2" borderId="31" xfId="0" applyFont="1" applyFill="1" applyBorder="1" applyProtection="1">
      <protection locked="0"/>
    </xf>
    <xf numFmtId="166" fontId="3" fillId="0" borderId="58" xfId="0" applyNumberFormat="1" applyFont="1" applyBorder="1" applyAlignment="1" applyProtection="1">
      <alignment horizontal="center" wrapText="1"/>
      <protection locked="0"/>
    </xf>
    <xf numFmtId="0" fontId="3" fillId="0" borderId="58" xfId="0" applyFont="1" applyBorder="1" applyAlignment="1" applyProtection="1">
      <alignment horizontal="center" wrapText="1"/>
      <protection locked="0"/>
    </xf>
    <xf numFmtId="166" fontId="0" fillId="0" borderId="60" xfId="0" applyNumberFormat="1" applyBorder="1" applyProtection="1">
      <protection locked="0"/>
    </xf>
    <xf numFmtId="166" fontId="3" fillId="0" borderId="57" xfId="0" applyNumberFormat="1" applyFont="1" applyBorder="1" applyAlignment="1" applyProtection="1">
      <alignment horizontal="center" wrapText="1"/>
      <protection locked="0"/>
    </xf>
    <xf numFmtId="0" fontId="3" fillId="0" borderId="57" xfId="0" applyFont="1" applyBorder="1" applyAlignment="1" applyProtection="1">
      <alignment horizontal="center" wrapText="1"/>
      <protection locked="0"/>
    </xf>
    <xf numFmtId="166" fontId="0" fillId="0" borderId="62" xfId="0" applyNumberFormat="1" applyBorder="1" applyProtection="1">
      <protection locked="0"/>
    </xf>
    <xf numFmtId="166" fontId="3" fillId="0" borderId="59" xfId="0" applyNumberFormat="1" applyFont="1" applyBorder="1" applyAlignment="1" applyProtection="1">
      <alignment horizontal="center" wrapText="1"/>
      <protection locked="0"/>
    </xf>
    <xf numFmtId="0" fontId="3" fillId="0" borderId="59" xfId="0" applyFont="1" applyBorder="1" applyAlignment="1" applyProtection="1">
      <alignment horizontal="center" wrapText="1"/>
      <protection locked="0"/>
    </xf>
    <xf numFmtId="166" fontId="0" fillId="0" borderId="63" xfId="0" applyNumberFormat="1" applyBorder="1" applyProtection="1">
      <protection locked="0"/>
    </xf>
    <xf numFmtId="0" fontId="3" fillId="2" borderId="107" xfId="0" applyFont="1" applyFill="1" applyBorder="1" applyAlignment="1" applyProtection="1">
      <alignment horizontal="center"/>
      <protection locked="0"/>
    </xf>
    <xf numFmtId="0" fontId="0" fillId="6" borderId="77" xfId="0" applyFill="1" applyBorder="1" applyAlignment="1" applyProtection="1">
      <alignment horizontal="right"/>
      <protection locked="0"/>
    </xf>
    <xf numFmtId="0" fontId="0" fillId="6" borderId="95" xfId="0" applyFill="1" applyBorder="1" applyAlignment="1" applyProtection="1">
      <alignment horizontal="right"/>
      <protection locked="0"/>
    </xf>
    <xf numFmtId="0" fontId="7" fillId="6" borderId="38" xfId="0" applyFont="1" applyFill="1" applyBorder="1" applyAlignment="1" applyProtection="1">
      <alignment horizontal="right" wrapText="1"/>
      <protection locked="0" hidden="1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/>
    <xf numFmtId="172" fontId="3" fillId="0" borderId="0" xfId="0" applyNumberFormat="1" applyFont="1" applyProtection="1">
      <protection locked="0"/>
    </xf>
    <xf numFmtId="0" fontId="4" fillId="4" borderId="5" xfId="0" applyFont="1" applyFill="1" applyBorder="1" applyProtection="1">
      <protection locked="0"/>
    </xf>
    <xf numFmtId="0" fontId="4" fillId="4" borderId="7" xfId="0" applyFont="1" applyFill="1" applyBorder="1" applyProtection="1">
      <protection locked="0"/>
    </xf>
    <xf numFmtId="10" fontId="0" fillId="0" borderId="57" xfId="0" applyNumberFormat="1" applyBorder="1" applyProtection="1">
      <protection locked="0"/>
    </xf>
    <xf numFmtId="0" fontId="3" fillId="2" borderId="0" xfId="0" quotePrefix="1" applyFont="1" applyFill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167" fontId="0" fillId="0" borderId="9" xfId="1" applyNumberFormat="1" applyFont="1" applyBorder="1" applyProtection="1">
      <protection locked="0"/>
    </xf>
    <xf numFmtId="0" fontId="3" fillId="2" borderId="115" xfId="0" applyFont="1" applyFill="1" applyBorder="1" applyAlignment="1" applyProtection="1">
      <alignment horizontal="center"/>
      <protection locked="0"/>
    </xf>
    <xf numFmtId="0" fontId="3" fillId="2" borderId="108" xfId="0" quotePrefix="1" applyFont="1" applyFill="1" applyBorder="1" applyAlignment="1" applyProtection="1">
      <alignment horizontal="center"/>
      <protection locked="0"/>
    </xf>
    <xf numFmtId="0" fontId="3" fillId="2" borderId="116" xfId="0" applyFont="1" applyFill="1" applyBorder="1" applyAlignment="1" applyProtection="1">
      <alignment horizontal="center"/>
      <protection locked="0"/>
    </xf>
    <xf numFmtId="0" fontId="3" fillId="2" borderId="117" xfId="0" quotePrefix="1" applyFont="1" applyFill="1" applyBorder="1" applyAlignment="1" applyProtection="1">
      <alignment horizontal="center"/>
      <protection locked="0"/>
    </xf>
    <xf numFmtId="0" fontId="3" fillId="0" borderId="61" xfId="0" applyFont="1" applyBorder="1" applyAlignment="1" applyProtection="1">
      <alignment horizontal="center" wrapText="1"/>
      <protection locked="0"/>
    </xf>
    <xf numFmtId="2" fontId="0" fillId="0" borderId="118" xfId="0" applyNumberFormat="1" applyBorder="1" applyAlignment="1" applyProtection="1">
      <alignment horizontal="center"/>
      <protection locked="0"/>
    </xf>
    <xf numFmtId="170" fontId="3" fillId="0" borderId="62" xfId="2" applyNumberFormat="1" applyFont="1" applyBorder="1" applyAlignment="1" applyProtection="1">
      <alignment horizontal="center" wrapText="1"/>
      <protection locked="0"/>
    </xf>
    <xf numFmtId="0" fontId="0" fillId="0" borderId="107" xfId="0" applyBorder="1" applyAlignment="1" applyProtection="1">
      <alignment horizontal="center"/>
      <protection locked="0"/>
    </xf>
    <xf numFmtId="170" fontId="0" fillId="0" borderId="108" xfId="0" applyNumberFormat="1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170" fontId="0" fillId="0" borderId="62" xfId="0" applyNumberFormat="1" applyBorder="1" applyAlignment="1" applyProtection="1">
      <alignment horizontal="center"/>
      <protection locked="0"/>
    </xf>
    <xf numFmtId="2" fontId="3" fillId="0" borderId="61" xfId="0" applyNumberFormat="1" applyFont="1" applyBorder="1" applyAlignment="1" applyProtection="1">
      <alignment horizontal="center" wrapText="1"/>
      <protection locked="0"/>
    </xf>
    <xf numFmtId="0" fontId="0" fillId="0" borderId="109" xfId="0" applyBorder="1" applyAlignment="1" applyProtection="1">
      <alignment horizontal="center"/>
      <protection locked="0"/>
    </xf>
    <xf numFmtId="170" fontId="0" fillId="0" borderId="110" xfId="0" applyNumberFormat="1" applyBorder="1" applyAlignment="1" applyProtection="1">
      <alignment horizontal="center"/>
      <protection locked="0"/>
    </xf>
    <xf numFmtId="0" fontId="3" fillId="0" borderId="109" xfId="0" applyFont="1" applyBorder="1" applyAlignment="1" applyProtection="1">
      <alignment horizontal="center" wrapText="1"/>
      <protection locked="0"/>
    </xf>
    <xf numFmtId="2" fontId="0" fillId="0" borderId="119" xfId="0" applyNumberFormat="1" applyBorder="1" applyAlignment="1" applyProtection="1">
      <alignment horizontal="center"/>
      <protection locked="0"/>
    </xf>
    <xf numFmtId="170" fontId="3" fillId="0" borderId="110" xfId="2" applyNumberFormat="1" applyFont="1" applyBorder="1" applyAlignment="1" applyProtection="1">
      <alignment horizontal="center" wrapText="1"/>
      <protection locked="0"/>
    </xf>
    <xf numFmtId="10" fontId="12" fillId="0" borderId="0" xfId="0" applyNumberFormat="1" applyFont="1" applyAlignment="1" applyProtection="1">
      <alignment horizontal="right"/>
      <protection locked="0"/>
    </xf>
    <xf numFmtId="14" fontId="12" fillId="0" borderId="0" xfId="0" applyNumberFormat="1" applyFont="1" applyProtection="1">
      <protection locked="0"/>
    </xf>
    <xf numFmtId="3" fontId="4" fillId="6" borderId="9" xfId="1" applyNumberFormat="1" applyFont="1" applyFill="1" applyBorder="1" applyProtection="1">
      <protection locked="0"/>
    </xf>
    <xf numFmtId="3" fontId="4" fillId="6" borderId="43" xfId="1" applyNumberFormat="1" applyFont="1" applyFill="1" applyBorder="1" applyProtection="1">
      <protection locked="0"/>
    </xf>
    <xf numFmtId="3" fontId="0" fillId="5" borderId="3" xfId="0" applyNumberFormat="1" applyFill="1" applyBorder="1" applyAlignment="1" applyProtection="1">
      <alignment horizontal="left" wrapText="1" indent="2"/>
      <protection locked="0"/>
    </xf>
    <xf numFmtId="3" fontId="3" fillId="5" borderId="23" xfId="1" applyNumberFormat="1" applyFont="1" applyFill="1" applyBorder="1" applyAlignment="1" applyProtection="1">
      <protection locked="0"/>
    </xf>
    <xf numFmtId="3" fontId="0" fillId="5" borderId="69" xfId="0" applyNumberFormat="1" applyFill="1" applyBorder="1" applyAlignment="1" applyProtection="1">
      <alignment horizontal="left" wrapText="1" indent="2"/>
      <protection locked="0"/>
    </xf>
    <xf numFmtId="3" fontId="3" fillId="5" borderId="70" xfId="1" applyNumberFormat="1" applyFont="1" applyFill="1" applyBorder="1" applyAlignment="1" applyProtection="1">
      <protection locked="0"/>
    </xf>
    <xf numFmtId="3" fontId="4" fillId="6" borderId="34" xfId="1" applyNumberFormat="1" applyFont="1" applyFill="1" applyBorder="1" applyAlignment="1" applyProtection="1">
      <protection locked="0"/>
    </xf>
    <xf numFmtId="3" fontId="4" fillId="6" borderId="2" xfId="1" applyNumberFormat="1" applyFont="1" applyFill="1" applyBorder="1" applyAlignment="1" applyProtection="1">
      <protection locked="0"/>
    </xf>
    <xf numFmtId="3" fontId="0" fillId="5" borderId="67" xfId="0" applyNumberFormat="1" applyFill="1" applyBorder="1" applyProtection="1">
      <protection locked="0"/>
    </xf>
    <xf numFmtId="3" fontId="0" fillId="5" borderId="68" xfId="1" applyNumberFormat="1" applyFont="1" applyFill="1" applyBorder="1" applyAlignment="1" applyProtection="1">
      <protection locked="0"/>
    </xf>
    <xf numFmtId="3" fontId="0" fillId="6" borderId="67" xfId="0" applyNumberFormat="1" applyFill="1" applyBorder="1" applyProtection="1">
      <protection locked="0"/>
    </xf>
    <xf numFmtId="3" fontId="0" fillId="6" borderId="68" xfId="1" applyNumberFormat="1" applyFont="1" applyFill="1" applyBorder="1" applyAlignment="1" applyProtection="1">
      <protection locked="0"/>
    </xf>
    <xf numFmtId="3" fontId="0" fillId="5" borderId="4" xfId="0" applyNumberFormat="1" applyFill="1" applyBorder="1" applyAlignment="1" applyProtection="1">
      <alignment horizontal="left" wrapText="1" indent="2"/>
      <protection locked="0"/>
    </xf>
    <xf numFmtId="3" fontId="0" fillId="6" borderId="78" xfId="0" applyNumberFormat="1" applyFill="1" applyBorder="1" applyProtection="1">
      <protection locked="0"/>
    </xf>
    <xf numFmtId="3" fontId="0" fillId="5" borderId="96" xfId="1" applyNumberFormat="1" applyFont="1" applyFill="1" applyBorder="1" applyAlignment="1" applyProtection="1">
      <protection locked="0"/>
    </xf>
    <xf numFmtId="3" fontId="12" fillId="6" borderId="69" xfId="0" applyNumberFormat="1" applyFont="1" applyFill="1" applyBorder="1" applyProtection="1">
      <protection locked="0"/>
    </xf>
    <xf numFmtId="3" fontId="0" fillId="6" borderId="70" xfId="1" applyNumberFormat="1" applyFont="1" applyFill="1" applyBorder="1" applyAlignment="1" applyProtection="1">
      <protection locked="0"/>
    </xf>
    <xf numFmtId="3" fontId="0" fillId="6" borderId="34" xfId="0" applyNumberFormat="1" applyFill="1" applyBorder="1" applyProtection="1">
      <protection locked="0"/>
    </xf>
    <xf numFmtId="3" fontId="3" fillId="6" borderId="52" xfId="1" applyNumberFormat="1" applyFont="1" applyFill="1" applyBorder="1" applyAlignment="1" applyProtection="1">
      <protection locked="0" hidden="1"/>
    </xf>
    <xf numFmtId="3" fontId="15" fillId="0" borderId="0" xfId="1" applyNumberFormat="1" applyFont="1" applyFill="1" applyBorder="1" applyProtection="1">
      <protection locked="0"/>
    </xf>
    <xf numFmtId="3" fontId="15" fillId="0" borderId="30" xfId="1" applyNumberFormat="1" applyFont="1" applyFill="1" applyBorder="1" applyProtection="1">
      <protection locked="0"/>
    </xf>
    <xf numFmtId="3" fontId="4" fillId="0" borderId="0" xfId="1" applyNumberFormat="1" applyFont="1" applyFill="1" applyBorder="1" applyProtection="1">
      <protection locked="0"/>
    </xf>
    <xf numFmtId="3" fontId="0" fillId="0" borderId="0" xfId="1" applyNumberFormat="1" applyFont="1" applyFill="1" applyProtection="1">
      <protection locked="0"/>
    </xf>
    <xf numFmtId="3" fontId="4" fillId="0" borderId="0" xfId="1" applyNumberFormat="1" applyFont="1" applyFill="1" applyBorder="1" applyAlignment="1" applyProtection="1">
      <alignment horizontal="left"/>
      <protection locked="0"/>
    </xf>
    <xf numFmtId="3" fontId="14" fillId="0" borderId="0" xfId="1" applyNumberFormat="1" applyFont="1" applyFill="1" applyBorder="1" applyProtection="1">
      <protection locked="0"/>
    </xf>
    <xf numFmtId="3" fontId="12" fillId="0" borderId="0" xfId="0" applyNumberFormat="1" applyFont="1" applyProtection="1">
      <protection locked="0"/>
    </xf>
    <xf numFmtId="3" fontId="12" fillId="0" borderId="0" xfId="1" applyNumberFormat="1" applyFont="1" applyProtection="1">
      <protection locked="0"/>
    </xf>
    <xf numFmtId="3" fontId="3" fillId="0" borderId="0" xfId="1" applyNumberFormat="1" applyFont="1" applyFill="1" applyBorder="1" applyProtection="1">
      <protection locked="0"/>
    </xf>
    <xf numFmtId="3" fontId="4" fillId="0" borderId="0" xfId="1" applyNumberFormat="1" applyFont="1" applyProtection="1">
      <protection locked="0"/>
    </xf>
    <xf numFmtId="3" fontId="7" fillId="0" borderId="38" xfId="1" applyNumberFormat="1" applyFont="1" applyFill="1" applyBorder="1" applyAlignment="1" applyProtection="1">
      <alignment horizontal="right"/>
      <protection locked="0"/>
    </xf>
    <xf numFmtId="3" fontId="7" fillId="0" borderId="16" xfId="1" applyNumberFormat="1" applyFont="1" applyFill="1" applyBorder="1" applyAlignment="1" applyProtection="1">
      <alignment horizontal="right"/>
      <protection locked="0"/>
    </xf>
    <xf numFmtId="2" fontId="7" fillId="6" borderId="73" xfId="0" applyNumberFormat="1" applyFont="1" applyFill="1" applyBorder="1" applyAlignment="1" applyProtection="1">
      <alignment horizontal="right"/>
      <protection locked="0"/>
    </xf>
    <xf numFmtId="3" fontId="7" fillId="6" borderId="74" xfId="1" applyNumberFormat="1" applyFont="1" applyFill="1" applyBorder="1" applyAlignment="1" applyProtection="1">
      <protection locked="0"/>
    </xf>
    <xf numFmtId="3" fontId="7" fillId="6" borderId="75" xfId="1" applyNumberFormat="1" applyFont="1" applyFill="1" applyBorder="1" applyAlignment="1" applyProtection="1">
      <protection locked="0"/>
    </xf>
    <xf numFmtId="2" fontId="7" fillId="6" borderId="87" xfId="0" applyNumberFormat="1" applyFont="1" applyFill="1" applyBorder="1" applyAlignment="1" applyProtection="1">
      <alignment horizontal="right"/>
      <protection locked="0"/>
    </xf>
    <xf numFmtId="3" fontId="7" fillId="6" borderId="17" xfId="1" applyNumberFormat="1" applyFont="1" applyFill="1" applyBorder="1" applyAlignment="1" applyProtection="1">
      <protection locked="0"/>
    </xf>
    <xf numFmtId="3" fontId="7" fillId="6" borderId="83" xfId="1" applyNumberFormat="1" applyFont="1" applyFill="1" applyBorder="1" applyAlignment="1" applyProtection="1">
      <protection locked="0"/>
    </xf>
    <xf numFmtId="3" fontId="7" fillId="6" borderId="111" xfId="1" applyNumberFormat="1" applyFont="1" applyFill="1" applyBorder="1" applyAlignment="1" applyProtection="1">
      <protection locked="0"/>
    </xf>
    <xf numFmtId="2" fontId="7" fillId="6" borderId="66" xfId="0" applyNumberFormat="1" applyFont="1" applyFill="1" applyBorder="1" applyAlignment="1" applyProtection="1">
      <alignment horizontal="right"/>
      <protection locked="0"/>
    </xf>
    <xf numFmtId="3" fontId="7" fillId="6" borderId="71" xfId="1" applyNumberFormat="1" applyFont="1" applyFill="1" applyBorder="1" applyAlignment="1" applyProtection="1">
      <protection locked="0"/>
    </xf>
    <xf numFmtId="3" fontId="7" fillId="6" borderId="72" xfId="1" applyNumberFormat="1" applyFont="1" applyFill="1" applyBorder="1" applyAlignment="1" applyProtection="1">
      <protection locked="0"/>
    </xf>
    <xf numFmtId="2" fontId="7" fillId="6" borderId="80" xfId="0" applyNumberFormat="1" applyFont="1" applyFill="1" applyBorder="1" applyAlignment="1" applyProtection="1">
      <alignment horizontal="right"/>
      <protection locked="0"/>
    </xf>
    <xf numFmtId="3" fontId="7" fillId="6" borderId="13" xfId="1" applyNumberFormat="1" applyFont="1" applyFill="1" applyBorder="1" applyAlignment="1" applyProtection="1">
      <protection locked="0"/>
    </xf>
    <xf numFmtId="3" fontId="7" fillId="6" borderId="112" xfId="1" applyNumberFormat="1" applyFont="1" applyFill="1" applyBorder="1" applyAlignment="1" applyProtection="1">
      <protection locked="0"/>
    </xf>
    <xf numFmtId="2" fontId="7" fillId="6" borderId="81" xfId="0" applyNumberFormat="1" applyFont="1" applyFill="1" applyBorder="1" applyAlignment="1" applyProtection="1">
      <alignment horizontal="right"/>
      <protection locked="0"/>
    </xf>
    <xf numFmtId="3" fontId="7" fillId="6" borderId="35" xfId="1" applyNumberFormat="1" applyFont="1" applyFill="1" applyBorder="1" applyAlignment="1" applyProtection="1">
      <protection locked="0"/>
    </xf>
    <xf numFmtId="3" fontId="7" fillId="6" borderId="113" xfId="1" applyNumberFormat="1" applyFont="1" applyFill="1" applyBorder="1" applyAlignment="1" applyProtection="1">
      <protection locked="0"/>
    </xf>
    <xf numFmtId="2" fontId="7" fillId="0" borderId="12" xfId="0" quotePrefix="1" applyNumberFormat="1" applyFont="1" applyBorder="1" applyAlignment="1" applyProtection="1">
      <alignment horizontal="center"/>
      <protection locked="0"/>
    </xf>
    <xf numFmtId="0" fontId="0" fillId="5" borderId="130" xfId="0" applyFill="1" applyBorder="1" applyAlignment="1" applyProtection="1">
      <alignment horizontal="left" wrapText="1" indent="2"/>
      <protection locked="0"/>
    </xf>
    <xf numFmtId="3" fontId="0" fillId="5" borderId="129" xfId="0" applyNumberFormat="1" applyFill="1" applyBorder="1" applyAlignment="1" applyProtection="1">
      <alignment horizontal="left" wrapText="1" indent="2"/>
      <protection locked="0"/>
    </xf>
    <xf numFmtId="3" fontId="3" fillId="5" borderId="128" xfId="1" applyNumberFormat="1" applyFont="1" applyFill="1" applyBorder="1" applyAlignment="1" applyProtection="1">
      <protection locked="0"/>
    </xf>
    <xf numFmtId="3" fontId="4" fillId="4" borderId="105" xfId="0" applyNumberFormat="1" applyFont="1" applyFill="1" applyBorder="1" applyAlignment="1" applyProtection="1">
      <alignment horizontal="right"/>
      <protection locked="0"/>
    </xf>
    <xf numFmtId="3" fontId="0" fillId="0" borderId="94" xfId="0" applyNumberFormat="1" applyBorder="1" applyAlignment="1" applyProtection="1">
      <alignment horizontal="right"/>
      <protection locked="0"/>
    </xf>
    <xf numFmtId="3" fontId="15" fillId="6" borderId="88" xfId="1" applyNumberFormat="1" applyFont="1" applyFill="1" applyBorder="1" applyAlignment="1" applyProtection="1">
      <alignment horizontal="right"/>
      <protection locked="0"/>
    </xf>
    <xf numFmtId="3" fontId="4" fillId="6" borderId="28" xfId="1" applyNumberFormat="1" applyFont="1" applyFill="1" applyBorder="1" applyAlignment="1" applyProtection="1">
      <alignment horizontal="right"/>
      <protection locked="0"/>
    </xf>
    <xf numFmtId="3" fontId="4" fillId="4" borderId="23" xfId="0" applyNumberFormat="1" applyFont="1" applyFill="1" applyBorder="1" applyAlignment="1" applyProtection="1">
      <alignment horizontal="right"/>
      <protection locked="0"/>
    </xf>
    <xf numFmtId="3" fontId="4" fillId="6" borderId="99" xfId="1" applyNumberFormat="1" applyFont="1" applyFill="1" applyBorder="1" applyAlignment="1" applyProtection="1">
      <alignment horizontal="right"/>
      <protection locked="0"/>
    </xf>
    <xf numFmtId="3" fontId="4" fillId="6" borderId="18" xfId="1" applyNumberFormat="1" applyFont="1" applyFill="1" applyBorder="1" applyAlignment="1" applyProtection="1">
      <alignment horizontal="right"/>
      <protection locked="0"/>
    </xf>
    <xf numFmtId="3" fontId="4" fillId="4" borderId="2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Alignment="1" applyProtection="1">
      <alignment horizontal="right"/>
      <protection locked="0"/>
    </xf>
    <xf numFmtId="3" fontId="0" fillId="0" borderId="25" xfId="0" applyNumberFormat="1" applyBorder="1" applyAlignment="1" applyProtection="1">
      <alignment horizontal="right"/>
      <protection locked="0"/>
    </xf>
    <xf numFmtId="3" fontId="3" fillId="6" borderId="25" xfId="1" applyNumberFormat="1" applyFont="1" applyFill="1" applyBorder="1" applyAlignment="1" applyProtection="1">
      <alignment horizontal="right"/>
      <protection locked="0"/>
    </xf>
    <xf numFmtId="0" fontId="12" fillId="5" borderId="24" xfId="0" applyFont="1" applyFill="1" applyBorder="1" applyAlignment="1" applyProtection="1">
      <alignment horizontal="left" wrapText="1" indent="2"/>
      <protection locked="0"/>
    </xf>
    <xf numFmtId="3" fontId="12" fillId="5" borderId="0" xfId="0" applyNumberFormat="1" applyFont="1" applyFill="1" applyAlignment="1" applyProtection="1">
      <alignment horizontal="left" wrapText="1" indent="2"/>
      <protection locked="0"/>
    </xf>
    <xf numFmtId="0" fontId="4" fillId="7" borderId="8" xfId="0" applyFont="1" applyFill="1" applyBorder="1" applyProtection="1">
      <protection locked="0"/>
    </xf>
    <xf numFmtId="0" fontId="0" fillId="7" borderId="9" xfId="0" applyFill="1" applyBorder="1" applyProtection="1">
      <protection locked="0"/>
    </xf>
    <xf numFmtId="0" fontId="11" fillId="7" borderId="9" xfId="0" applyFont="1" applyFill="1" applyBorder="1" applyAlignment="1" applyProtection="1">
      <alignment horizontal="center"/>
      <protection locked="0"/>
    </xf>
    <xf numFmtId="0" fontId="3" fillId="7" borderId="9" xfId="0" applyFont="1" applyFill="1" applyBorder="1" applyAlignment="1" applyProtection="1">
      <alignment horizontal="right"/>
      <protection locked="0"/>
    </xf>
    <xf numFmtId="0" fontId="3" fillId="7" borderId="9" xfId="0" applyFont="1" applyFill="1" applyBorder="1" applyAlignment="1" applyProtection="1">
      <alignment horizontal="left"/>
      <protection locked="0"/>
    </xf>
    <xf numFmtId="3" fontId="0" fillId="7" borderId="9" xfId="0" applyNumberFormat="1" applyFill="1" applyBorder="1" applyProtection="1">
      <protection locked="0"/>
    </xf>
    <xf numFmtId="3" fontId="0" fillId="7" borderId="28" xfId="0" applyNumberFormat="1" applyFill="1" applyBorder="1" applyProtection="1">
      <protection locked="0"/>
    </xf>
    <xf numFmtId="0" fontId="0" fillId="7" borderId="0" xfId="0" applyFill="1" applyProtection="1">
      <protection locked="0"/>
    </xf>
    <xf numFmtId="0" fontId="3" fillId="7" borderId="0" xfId="0" applyFont="1" applyFill="1" applyAlignment="1" applyProtection="1">
      <alignment horizontal="left"/>
      <protection locked="0"/>
    </xf>
    <xf numFmtId="3" fontId="0" fillId="7" borderId="0" xfId="0" applyNumberFormat="1" applyFill="1" applyProtection="1">
      <protection locked="0"/>
    </xf>
    <xf numFmtId="3" fontId="0" fillId="7" borderId="31" xfId="0" applyNumberFormat="1" applyFill="1" applyBorder="1" applyAlignment="1" applyProtection="1">
      <alignment horizontal="right"/>
      <protection locked="0"/>
    </xf>
    <xf numFmtId="0" fontId="0" fillId="7" borderId="0" xfId="0" applyFill="1" applyAlignment="1" applyProtection="1">
      <alignment horizontal="right"/>
      <protection locked="0"/>
    </xf>
    <xf numFmtId="3" fontId="0" fillId="7" borderId="31" xfId="0" applyNumberFormat="1" applyFill="1" applyBorder="1" applyProtection="1">
      <protection locked="0"/>
    </xf>
    <xf numFmtId="0" fontId="12" fillId="7" borderId="0" xfId="0" applyFont="1" applyFill="1" applyAlignment="1" applyProtection="1">
      <alignment horizontal="left" indent="3"/>
      <protection locked="0"/>
    </xf>
    <xf numFmtId="0" fontId="4" fillId="7" borderId="0" xfId="0" applyFont="1" applyFill="1" applyProtection="1">
      <protection locked="0"/>
    </xf>
    <xf numFmtId="0" fontId="4" fillId="7" borderId="0" xfId="0" applyFont="1" applyFill="1" applyAlignment="1" applyProtection="1">
      <alignment horizontal="left" indent="2"/>
      <protection locked="0"/>
    </xf>
    <xf numFmtId="0" fontId="4" fillId="7" borderId="0" xfId="0" applyFont="1" applyFill="1" applyAlignment="1" applyProtection="1">
      <alignment horizontal="right"/>
      <protection locked="0"/>
    </xf>
    <xf numFmtId="3" fontId="4" fillId="7" borderId="0" xfId="0" applyNumberFormat="1" applyFont="1" applyFill="1" applyProtection="1">
      <protection locked="0"/>
    </xf>
    <xf numFmtId="3" fontId="4" fillId="7" borderId="31" xfId="0" applyNumberFormat="1" applyFont="1" applyFill="1" applyBorder="1" applyProtection="1">
      <protection locked="0"/>
    </xf>
    <xf numFmtId="0" fontId="0" fillId="7" borderId="51" xfId="0" applyFill="1" applyBorder="1" applyAlignment="1" applyProtection="1">
      <alignment horizontal="right"/>
      <protection locked="0"/>
    </xf>
    <xf numFmtId="0" fontId="4" fillId="7" borderId="51" xfId="0" applyFont="1" applyFill="1" applyBorder="1" applyProtection="1">
      <protection locked="0"/>
    </xf>
    <xf numFmtId="0" fontId="4" fillId="7" borderId="51" xfId="0" applyFont="1" applyFill="1" applyBorder="1" applyAlignment="1" applyProtection="1">
      <alignment horizontal="left" indent="2"/>
      <protection locked="0"/>
    </xf>
    <xf numFmtId="0" fontId="4" fillId="7" borderId="51" xfId="0" applyFont="1" applyFill="1" applyBorder="1" applyAlignment="1" applyProtection="1">
      <alignment horizontal="right"/>
      <protection locked="0"/>
    </xf>
    <xf numFmtId="3" fontId="4" fillId="7" borderId="51" xfId="0" applyNumberFormat="1" applyFont="1" applyFill="1" applyBorder="1" applyProtection="1">
      <protection locked="0"/>
    </xf>
    <xf numFmtId="3" fontId="4" fillId="7" borderId="51" xfId="0" applyNumberFormat="1" applyFont="1" applyFill="1" applyBorder="1" applyAlignment="1" applyProtection="1">
      <alignment horizontal="right"/>
      <protection locked="0"/>
    </xf>
    <xf numFmtId="3" fontId="4" fillId="7" borderId="54" xfId="0" applyNumberFormat="1" applyFont="1" applyFill="1" applyBorder="1" applyAlignment="1" applyProtection="1">
      <alignment horizontal="right"/>
      <protection locked="0"/>
    </xf>
    <xf numFmtId="0" fontId="4" fillId="7" borderId="9" xfId="0" applyFont="1" applyFill="1" applyBorder="1" applyAlignment="1" applyProtection="1">
      <alignment horizontal="center"/>
      <protection locked="0"/>
    </xf>
    <xf numFmtId="3" fontId="4" fillId="7" borderId="9" xfId="0" applyNumberFormat="1" applyFont="1" applyFill="1" applyBorder="1" applyAlignment="1" applyProtection="1">
      <alignment horizontal="center"/>
      <protection locked="0"/>
    </xf>
    <xf numFmtId="3" fontId="4" fillId="7" borderId="28" xfId="0" applyNumberFormat="1" applyFont="1" applyFill="1" applyBorder="1" applyAlignment="1" applyProtection="1">
      <alignment horizontal="center"/>
      <protection locked="0"/>
    </xf>
    <xf numFmtId="3" fontId="0" fillId="7" borderId="0" xfId="1" applyNumberFormat="1" applyFont="1" applyFill="1" applyBorder="1" applyProtection="1">
      <protection locked="0"/>
    </xf>
    <xf numFmtId="3" fontId="0" fillId="7" borderId="31" xfId="1" applyNumberFormat="1" applyFont="1" applyFill="1" applyBorder="1" applyProtection="1">
      <protection locked="0"/>
    </xf>
    <xf numFmtId="3" fontId="7" fillId="6" borderId="74" xfId="1" applyNumberFormat="1" applyFont="1" applyFill="1" applyBorder="1" applyProtection="1">
      <protection locked="0"/>
    </xf>
    <xf numFmtId="3" fontId="7" fillId="6" borderId="75" xfId="1" applyNumberFormat="1" applyFont="1" applyFill="1" applyBorder="1" applyProtection="1">
      <protection locked="0"/>
    </xf>
    <xf numFmtId="3" fontId="7" fillId="6" borderId="71" xfId="1" applyNumberFormat="1" applyFont="1" applyFill="1" applyBorder="1" applyProtection="1">
      <protection locked="0"/>
    </xf>
    <xf numFmtId="3" fontId="0" fillId="5" borderId="78" xfId="0" applyNumberFormat="1" applyFill="1" applyBorder="1" applyProtection="1">
      <protection locked="0"/>
    </xf>
    <xf numFmtId="3" fontId="3" fillId="6" borderId="52" xfId="1" applyNumberFormat="1" applyFont="1" applyFill="1" applyBorder="1" applyAlignment="1" applyProtection="1">
      <protection locked="0"/>
    </xf>
    <xf numFmtId="3" fontId="7" fillId="6" borderId="85" xfId="1" applyNumberFormat="1" applyFont="1" applyFill="1" applyBorder="1" applyProtection="1">
      <protection locked="0"/>
    </xf>
    <xf numFmtId="3" fontId="7" fillId="6" borderId="17" xfId="1" applyNumberFormat="1" applyFont="1" applyFill="1" applyBorder="1" applyProtection="1">
      <protection locked="0"/>
    </xf>
    <xf numFmtId="3" fontId="7" fillId="6" borderId="36" xfId="1" applyNumberFormat="1" applyFont="1" applyFill="1" applyBorder="1" applyProtection="1">
      <protection locked="0"/>
    </xf>
    <xf numFmtId="3" fontId="7" fillId="6" borderId="82" xfId="1" applyNumberFormat="1" applyFont="1" applyFill="1" applyBorder="1" applyProtection="1">
      <protection locked="0"/>
    </xf>
    <xf numFmtId="3" fontId="4" fillId="6" borderId="28" xfId="1" applyNumberFormat="1" applyFont="1" applyFill="1" applyBorder="1" applyProtection="1">
      <protection locked="0"/>
    </xf>
    <xf numFmtId="3" fontId="7" fillId="0" borderId="38" xfId="1" applyNumberFormat="1" applyFont="1" applyFill="1" applyBorder="1" applyAlignment="1" applyProtection="1">
      <alignment horizontal="right" wrapText="1"/>
      <protection locked="0"/>
    </xf>
    <xf numFmtId="3" fontId="7" fillId="0" borderId="16" xfId="1" applyNumberFormat="1" applyFont="1" applyFill="1" applyBorder="1" applyAlignment="1" applyProtection="1">
      <alignment horizontal="right" wrapText="1"/>
      <protection locked="0"/>
    </xf>
    <xf numFmtId="0" fontId="4" fillId="4" borderId="135" xfId="0" applyFont="1" applyFill="1" applyBorder="1" applyProtection="1">
      <protection locked="0"/>
    </xf>
    <xf numFmtId="3" fontId="4" fillId="4" borderId="136" xfId="0" applyNumberFormat="1" applyFont="1" applyFill="1" applyBorder="1" applyProtection="1">
      <protection locked="0"/>
    </xf>
    <xf numFmtId="3" fontId="4" fillId="6" borderId="138" xfId="1" applyNumberFormat="1" applyFont="1" applyFill="1" applyBorder="1" applyProtection="1">
      <protection locked="0"/>
    </xf>
    <xf numFmtId="3" fontId="4" fillId="4" borderId="142" xfId="0" applyNumberFormat="1" applyFont="1" applyFill="1" applyBorder="1" applyProtection="1">
      <protection locked="0"/>
    </xf>
    <xf numFmtId="0" fontId="4" fillId="4" borderId="141" xfId="0" applyFont="1" applyFill="1" applyBorder="1" applyProtection="1">
      <protection locked="0"/>
    </xf>
    <xf numFmtId="3" fontId="0" fillId="6" borderId="0" xfId="0" applyNumberFormat="1" applyFill="1" applyProtection="1">
      <protection locked="0"/>
    </xf>
    <xf numFmtId="0" fontId="3" fillId="5" borderId="135" xfId="0" applyFont="1" applyFill="1" applyBorder="1" applyAlignment="1" applyProtection="1">
      <alignment vertical="center" wrapText="1"/>
      <protection locked="0"/>
    </xf>
    <xf numFmtId="0" fontId="3" fillId="5" borderId="30" xfId="0" applyFont="1" applyFill="1" applyBorder="1" applyAlignment="1" applyProtection="1">
      <alignment horizontal="right" vertical="center" wrapText="1" indent="1"/>
      <protection locked="0"/>
    </xf>
    <xf numFmtId="0" fontId="3" fillId="5" borderId="126" xfId="0" applyFont="1" applyFill="1" applyBorder="1" applyAlignment="1" applyProtection="1">
      <alignment horizontal="right" vertical="center" wrapText="1" indent="1"/>
      <protection locked="0"/>
    </xf>
    <xf numFmtId="3" fontId="14" fillId="6" borderId="140" xfId="1" applyNumberFormat="1" applyFont="1" applyFill="1" applyBorder="1" applyProtection="1">
      <protection locked="0"/>
    </xf>
    <xf numFmtId="0" fontId="3" fillId="5" borderId="135" xfId="0" applyFont="1" applyFill="1" applyBorder="1" applyAlignment="1" applyProtection="1">
      <alignment horizontal="right" vertical="center" wrapText="1" indent="1"/>
      <protection locked="0"/>
    </xf>
    <xf numFmtId="0" fontId="4" fillId="6" borderId="126" xfId="0" applyFont="1" applyFill="1" applyBorder="1" applyProtection="1">
      <protection locked="0"/>
    </xf>
    <xf numFmtId="3" fontId="4" fillId="6" borderId="144" xfId="1" applyNumberFormat="1" applyFont="1" applyFill="1" applyBorder="1" applyProtection="1">
      <protection locked="0"/>
    </xf>
    <xf numFmtId="3" fontId="3" fillId="6" borderId="31" xfId="1" applyNumberFormat="1" applyFont="1" applyFill="1" applyBorder="1" applyProtection="1">
      <protection locked="0"/>
    </xf>
    <xf numFmtId="3" fontId="4" fillId="6" borderId="142" xfId="1" applyNumberFormat="1" applyFont="1" applyFill="1" applyBorder="1" applyAlignment="1" applyProtection="1">
      <alignment horizontal="right"/>
      <protection locked="0"/>
    </xf>
    <xf numFmtId="3" fontId="4" fillId="4" borderId="142" xfId="0" applyNumberFormat="1" applyFont="1" applyFill="1" applyBorder="1" applyAlignment="1" applyProtection="1">
      <alignment horizontal="right"/>
      <protection locked="0"/>
    </xf>
    <xf numFmtId="3" fontId="4" fillId="4" borderId="136" xfId="0" applyNumberFormat="1" applyFont="1" applyFill="1" applyBorder="1" applyAlignment="1" applyProtection="1">
      <alignment horizontal="right"/>
      <protection locked="0"/>
    </xf>
    <xf numFmtId="167" fontId="15" fillId="0" borderId="73" xfId="1" applyNumberFormat="1" applyFont="1" applyFill="1" applyBorder="1" applyProtection="1">
      <protection locked="0"/>
    </xf>
    <xf numFmtId="0" fontId="0" fillId="0" borderId="75" xfId="0" applyBorder="1" applyProtection="1">
      <protection locked="0"/>
    </xf>
    <xf numFmtId="0" fontId="4" fillId="6" borderId="34" xfId="0" applyFont="1" applyFill="1" applyBorder="1" applyAlignment="1" applyProtection="1">
      <alignment horizontal="left"/>
      <protection locked="0"/>
    </xf>
    <xf numFmtId="3" fontId="4" fillId="4" borderId="42" xfId="0" applyNumberFormat="1" applyFont="1" applyFill="1" applyBorder="1" applyAlignment="1" applyProtection="1">
      <alignment horizontal="center"/>
      <protection locked="0"/>
    </xf>
    <xf numFmtId="3" fontId="4" fillId="4" borderId="9" xfId="0" applyNumberFormat="1" applyFont="1" applyFill="1" applyBorder="1" applyAlignment="1" applyProtection="1">
      <alignment horizontal="center"/>
      <protection locked="0"/>
    </xf>
    <xf numFmtId="3" fontId="4" fillId="4" borderId="43" xfId="0" applyNumberFormat="1" applyFont="1" applyFill="1" applyBorder="1" applyAlignment="1" applyProtection="1">
      <alignment horizontal="center"/>
      <protection locked="0"/>
    </xf>
    <xf numFmtId="0" fontId="4" fillId="6" borderId="5" xfId="0" applyFont="1" applyFill="1" applyBorder="1" applyAlignment="1" applyProtection="1">
      <alignment horizontal="left"/>
      <protection locked="0"/>
    </xf>
    <xf numFmtId="0" fontId="4" fillId="6" borderId="6" xfId="0" applyFont="1" applyFill="1" applyBorder="1" applyAlignment="1" applyProtection="1">
      <alignment horizontal="left"/>
      <protection locked="0"/>
    </xf>
    <xf numFmtId="0" fontId="0" fillId="5" borderId="45" xfId="0" applyFill="1" applyBorder="1" applyAlignment="1" applyProtection="1">
      <alignment horizontal="left" wrapText="1" indent="2"/>
      <protection locked="0"/>
    </xf>
    <xf numFmtId="0" fontId="4" fillId="6" borderId="2" xfId="0" applyFont="1" applyFill="1" applyBorder="1" applyAlignment="1" applyProtection="1">
      <alignment horizontal="left"/>
      <protection locked="0"/>
    </xf>
    <xf numFmtId="3" fontId="4" fillId="4" borderId="99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141" xfId="0" applyFont="1" applyFill="1" applyBorder="1" applyAlignment="1" applyProtection="1">
      <alignment horizontal="left"/>
      <protection locked="0"/>
    </xf>
    <xf numFmtId="3" fontId="4" fillId="4" borderId="9" xfId="0" applyNumberFormat="1" applyFont="1" applyFill="1" applyBorder="1" applyProtection="1">
      <protection locked="0"/>
    </xf>
    <xf numFmtId="3" fontId="4" fillId="4" borderId="43" xfId="0" applyNumberFormat="1" applyFont="1" applyFill="1" applyBorder="1" applyProtection="1">
      <protection locked="0"/>
    </xf>
    <xf numFmtId="3" fontId="1" fillId="4" borderId="3" xfId="0" applyNumberFormat="1" applyFont="1" applyFill="1" applyBorder="1" applyAlignment="1" applyProtection="1">
      <alignment vertical="center" wrapText="1"/>
      <protection locked="0"/>
    </xf>
    <xf numFmtId="3" fontId="1" fillId="4" borderId="23" xfId="0" applyNumberFormat="1" applyFont="1" applyFill="1" applyBorder="1" applyAlignment="1" applyProtection="1">
      <alignment vertical="center" wrapText="1"/>
      <protection locked="0"/>
    </xf>
    <xf numFmtId="3" fontId="1" fillId="4" borderId="26" xfId="0" applyNumberFormat="1" applyFont="1" applyFill="1" applyBorder="1" applyAlignment="1" applyProtection="1">
      <alignment vertical="center" wrapText="1"/>
      <protection locked="0"/>
    </xf>
    <xf numFmtId="3" fontId="1" fillId="4" borderId="4" xfId="0" applyNumberFormat="1" applyFont="1" applyFill="1" applyBorder="1" applyAlignment="1" applyProtection="1">
      <alignment vertical="center" wrapText="1"/>
      <protection locked="0"/>
    </xf>
    <xf numFmtId="3" fontId="1" fillId="4" borderId="27" xfId="0" applyNumberFormat="1" applyFont="1" applyFill="1" applyBorder="1" applyAlignment="1" applyProtection="1">
      <alignment vertical="center" wrapText="1"/>
      <protection locked="0"/>
    </xf>
    <xf numFmtId="3" fontId="1" fillId="4" borderId="22" xfId="0" applyNumberFormat="1" applyFont="1" applyFill="1" applyBorder="1" applyAlignment="1" applyProtection="1">
      <alignment vertical="center"/>
      <protection locked="0"/>
    </xf>
    <xf numFmtId="3" fontId="4" fillId="4" borderId="106" xfId="0" applyNumberFormat="1" applyFont="1" applyFill="1" applyBorder="1" applyAlignment="1" applyProtection="1">
      <alignment vertical="center" wrapText="1"/>
      <protection locked="0"/>
    </xf>
    <xf numFmtId="0" fontId="0" fillId="5" borderId="44" xfId="0" applyFill="1" applyBorder="1" applyAlignment="1" applyProtection="1">
      <alignment wrapText="1"/>
      <protection locked="0"/>
    </xf>
    <xf numFmtId="0" fontId="0" fillId="5" borderId="45" xfId="0" applyFill="1" applyBorder="1" applyAlignment="1" applyProtection="1">
      <alignment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3" fontId="0" fillId="5" borderId="0" xfId="0" applyNumberFormat="1" applyFill="1" applyProtection="1"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3" fillId="5" borderId="44" xfId="0" applyFont="1" applyFill="1" applyBorder="1" applyAlignment="1" applyProtection="1">
      <alignment wrapText="1"/>
      <protection locked="0"/>
    </xf>
    <xf numFmtId="0" fontId="3" fillId="5" borderId="45" xfId="0" applyFont="1" applyFill="1" applyBorder="1" applyAlignment="1" applyProtection="1">
      <alignment wrapText="1"/>
      <protection locked="0"/>
    </xf>
    <xf numFmtId="0" fontId="3" fillId="5" borderId="46" xfId="0" applyFont="1" applyFill="1" applyBorder="1" applyAlignment="1" applyProtection="1">
      <alignment wrapText="1"/>
      <protection locked="0"/>
    </xf>
    <xf numFmtId="0" fontId="3" fillId="5" borderId="47" xfId="0" applyFont="1" applyFill="1" applyBorder="1" applyAlignment="1" applyProtection="1">
      <alignment wrapText="1"/>
      <protection locked="0"/>
    </xf>
    <xf numFmtId="0" fontId="0" fillId="5" borderId="0" xfId="0" quotePrefix="1" applyFill="1" applyProtection="1">
      <protection locked="0"/>
    </xf>
    <xf numFmtId="0" fontId="11" fillId="5" borderId="0" xfId="0" quotePrefix="1" applyFont="1" applyFill="1" applyAlignment="1" applyProtection="1">
      <alignment horizontal="center"/>
      <protection locked="0"/>
    </xf>
    <xf numFmtId="0" fontId="11" fillId="5" borderId="0" xfId="0" applyFont="1" applyFill="1" applyAlignment="1" applyProtection="1">
      <alignment horizontal="center"/>
      <protection locked="0"/>
    </xf>
    <xf numFmtId="6" fontId="0" fillId="5" borderId="0" xfId="0" applyNumberFormat="1" applyFill="1" applyAlignment="1" applyProtection="1">
      <alignment horizontal="right" wrapText="1"/>
      <protection locked="0"/>
    </xf>
    <xf numFmtId="3" fontId="3" fillId="5" borderId="0" xfId="0" applyNumberFormat="1" applyFont="1" applyFill="1" applyProtection="1">
      <protection locked="0"/>
    </xf>
    <xf numFmtId="3" fontId="4" fillId="5" borderId="0" xfId="0" applyNumberFormat="1" applyFont="1" applyFill="1" applyAlignment="1" applyProtection="1">
      <alignment horizontal="right"/>
      <protection locked="0"/>
    </xf>
    <xf numFmtId="3" fontId="4" fillId="5" borderId="0" xfId="0" applyNumberFormat="1" applyFont="1" applyFill="1" applyProtection="1">
      <protection locked="0"/>
    </xf>
    <xf numFmtId="0" fontId="3" fillId="0" borderId="39" xfId="0" applyFont="1" applyBorder="1" applyProtection="1">
      <protection locked="0"/>
    </xf>
    <xf numFmtId="0" fontId="3" fillId="5" borderId="44" xfId="0" applyFont="1" applyFill="1" applyBorder="1" applyProtection="1">
      <protection locked="0"/>
    </xf>
    <xf numFmtId="0" fontId="0" fillId="5" borderId="45" xfId="0" applyFill="1" applyBorder="1" applyProtection="1">
      <protection locked="0"/>
    </xf>
    <xf numFmtId="0" fontId="3" fillId="5" borderId="39" xfId="0" applyFont="1" applyFill="1" applyBorder="1" applyProtection="1">
      <protection locked="0"/>
    </xf>
    <xf numFmtId="0" fontId="3" fillId="5" borderId="48" xfId="0" applyFont="1" applyFill="1" applyBorder="1" applyProtection="1">
      <protection locked="0"/>
    </xf>
    <xf numFmtId="0" fontId="3" fillId="5" borderId="146" xfId="0" applyFont="1" applyFill="1" applyBorder="1" applyProtection="1">
      <protection locked="0"/>
    </xf>
    <xf numFmtId="0" fontId="3" fillId="5" borderId="46" xfId="0" applyFont="1" applyFill="1" applyBorder="1" applyProtection="1">
      <protection locked="0"/>
    </xf>
    <xf numFmtId="0" fontId="3" fillId="5" borderId="47" xfId="0" applyFont="1" applyFill="1" applyBorder="1" applyProtection="1">
      <protection locked="0"/>
    </xf>
    <xf numFmtId="0" fontId="3" fillId="5" borderId="147" xfId="0" applyFont="1" applyFill="1" applyBorder="1" applyProtection="1">
      <protection locked="0"/>
    </xf>
    <xf numFmtId="0" fontId="12" fillId="5" borderId="133" xfId="0" applyFont="1" applyFill="1" applyBorder="1" applyAlignment="1" applyProtection="1">
      <alignment wrapText="1"/>
      <protection locked="0"/>
    </xf>
    <xf numFmtId="0" fontId="12" fillId="5" borderId="134" xfId="0" applyFont="1" applyFill="1" applyBorder="1" applyAlignment="1" applyProtection="1">
      <alignment wrapText="1"/>
      <protection locked="0"/>
    </xf>
    <xf numFmtId="0" fontId="12" fillId="5" borderId="24" xfId="0" applyFont="1" applyFill="1" applyBorder="1" applyProtection="1">
      <protection locked="0"/>
    </xf>
    <xf numFmtId="0" fontId="12" fillId="5" borderId="0" xfId="0" applyFont="1" applyFill="1" applyProtection="1">
      <protection locked="0"/>
    </xf>
    <xf numFmtId="0" fontId="12" fillId="5" borderId="25" xfId="0" applyFont="1" applyFill="1" applyBorder="1" applyProtection="1">
      <protection locked="0"/>
    </xf>
    <xf numFmtId="0" fontId="12" fillId="5" borderId="132" xfId="0" applyFont="1" applyFill="1" applyBorder="1" applyProtection="1">
      <protection locked="0"/>
    </xf>
    <xf numFmtId="0" fontId="12" fillId="5" borderId="127" xfId="0" applyFont="1" applyFill="1" applyBorder="1" applyProtection="1">
      <protection locked="0"/>
    </xf>
    <xf numFmtId="0" fontId="12" fillId="5" borderId="37" xfId="0" applyFont="1" applyFill="1" applyBorder="1" applyProtection="1">
      <protection locked="0"/>
    </xf>
    <xf numFmtId="0" fontId="12" fillId="5" borderId="131" xfId="0" applyFont="1" applyFill="1" applyBorder="1" applyProtection="1">
      <protection locked="0"/>
    </xf>
    <xf numFmtId="0" fontId="0" fillId="6" borderId="39" xfId="0" applyFill="1" applyBorder="1" applyProtection="1">
      <protection locked="0"/>
    </xf>
    <xf numFmtId="0" fontId="0" fillId="6" borderId="48" xfId="0" applyFill="1" applyBorder="1" applyProtection="1">
      <protection locked="0"/>
    </xf>
    <xf numFmtId="0" fontId="0" fillId="5" borderId="39" xfId="0" applyFill="1" applyBorder="1" applyProtection="1">
      <protection locked="0"/>
    </xf>
    <xf numFmtId="0" fontId="0" fillId="5" borderId="48" xfId="0" applyFill="1" applyBorder="1" applyProtection="1">
      <protection locked="0"/>
    </xf>
    <xf numFmtId="0" fontId="3" fillId="5" borderId="48" xfId="0" applyFont="1" applyFill="1" applyBorder="1" applyAlignment="1" applyProtection="1">
      <alignment horizontal="left" wrapText="1" indent="2"/>
      <protection locked="0"/>
    </xf>
    <xf numFmtId="0" fontId="11" fillId="5" borderId="48" xfId="0" applyFont="1" applyFill="1" applyBorder="1" applyAlignment="1" applyProtection="1">
      <alignment horizontal="right" wrapText="1"/>
      <protection locked="0"/>
    </xf>
    <xf numFmtId="9" fontId="11" fillId="5" borderId="37" xfId="0" applyNumberFormat="1" applyFont="1" applyFill="1" applyBorder="1" applyAlignment="1" applyProtection="1">
      <alignment horizontal="center" wrapText="1"/>
      <protection locked="0"/>
    </xf>
    <xf numFmtId="6" fontId="0" fillId="5" borderId="37" xfId="0" applyNumberFormat="1" applyFill="1" applyBorder="1" applyAlignment="1" applyProtection="1">
      <alignment horizontal="center" wrapText="1"/>
      <protection locked="0"/>
    </xf>
    <xf numFmtId="0" fontId="0" fillId="5" borderId="37" xfId="0" applyFill="1" applyBorder="1" applyProtection="1">
      <protection locked="0"/>
    </xf>
    <xf numFmtId="0" fontId="3" fillId="5" borderId="0" xfId="0" applyFon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3" fontId="3" fillId="6" borderId="24" xfId="0" applyNumberFormat="1" applyFont="1" applyFill="1" applyBorder="1" applyProtection="1">
      <protection locked="0"/>
    </xf>
    <xf numFmtId="3" fontId="3" fillId="6" borderId="0" xfId="0" applyNumberFormat="1" applyFont="1" applyFill="1" applyProtection="1">
      <protection locked="0"/>
    </xf>
    <xf numFmtId="3" fontId="3" fillId="6" borderId="25" xfId="0" applyNumberFormat="1" applyFont="1" applyFill="1" applyBorder="1" applyProtection="1">
      <protection locked="0"/>
    </xf>
    <xf numFmtId="0" fontId="7" fillId="7" borderId="30" xfId="0" applyFont="1" applyFill="1" applyBorder="1" applyAlignment="1" applyProtection="1">
      <alignment vertical="center"/>
      <protection locked="0"/>
    </xf>
    <xf numFmtId="0" fontId="7" fillId="7" borderId="0" xfId="0" applyFont="1" applyFill="1" applyAlignment="1" applyProtection="1">
      <alignment vertical="center"/>
      <protection locked="0"/>
    </xf>
    <xf numFmtId="0" fontId="4" fillId="7" borderId="9" xfId="0" applyFont="1" applyFill="1" applyBorder="1" applyProtection="1">
      <protection locked="0"/>
    </xf>
    <xf numFmtId="0" fontId="4" fillId="7" borderId="30" xfId="0" applyFont="1" applyFill="1" applyBorder="1" applyProtection="1">
      <protection locked="0"/>
    </xf>
    <xf numFmtId="0" fontId="5" fillId="7" borderId="30" xfId="0" applyFont="1" applyFill="1" applyBorder="1" applyProtection="1">
      <protection locked="0"/>
    </xf>
    <xf numFmtId="0" fontId="5" fillId="7" borderId="0" xfId="0" applyFont="1" applyFill="1" applyProtection="1">
      <protection locked="0"/>
    </xf>
    <xf numFmtId="3" fontId="5" fillId="7" borderId="0" xfId="0" applyNumberFormat="1" applyFont="1" applyFill="1" applyProtection="1">
      <protection locked="0"/>
    </xf>
    <xf numFmtId="3" fontId="5" fillId="7" borderId="31" xfId="0" applyNumberFormat="1" applyFont="1" applyFill="1" applyBorder="1" applyProtection="1">
      <protection locked="0"/>
    </xf>
    <xf numFmtId="0" fontId="6" fillId="7" borderId="30" xfId="3" applyFill="1" applyBorder="1" applyAlignment="1" applyProtection="1">
      <protection locked="0"/>
    </xf>
    <xf numFmtId="0" fontId="6" fillId="7" borderId="0" xfId="3" applyFill="1" applyBorder="1" applyAlignment="1" applyProtection="1">
      <protection locked="0"/>
    </xf>
    <xf numFmtId="3" fontId="6" fillId="7" borderId="0" xfId="3" applyNumberFormat="1" applyFill="1" applyBorder="1" applyAlignment="1" applyProtection="1">
      <protection locked="0"/>
    </xf>
    <xf numFmtId="3" fontId="6" fillId="7" borderId="31" xfId="3" applyNumberFormat="1" applyFill="1" applyBorder="1" applyAlignment="1" applyProtection="1">
      <protection locked="0"/>
    </xf>
    <xf numFmtId="0" fontId="8" fillId="7" borderId="51" xfId="0" applyFont="1" applyFill="1" applyBorder="1" applyProtection="1">
      <protection locked="0"/>
    </xf>
    <xf numFmtId="3" fontId="8" fillId="7" borderId="51" xfId="0" applyNumberFormat="1" applyFont="1" applyFill="1" applyBorder="1" applyProtection="1">
      <protection locked="0"/>
    </xf>
    <xf numFmtId="3" fontId="8" fillId="7" borderId="54" xfId="0" applyNumberFormat="1" applyFont="1" applyFill="1" applyBorder="1" applyProtection="1">
      <protection locked="0"/>
    </xf>
    <xf numFmtId="0" fontId="4" fillId="6" borderId="1" xfId="0" applyFont="1" applyFill="1" applyBorder="1" applyProtection="1">
      <protection locked="0"/>
    </xf>
    <xf numFmtId="0" fontId="4" fillId="6" borderId="34" xfId="0" applyFont="1" applyFill="1" applyBorder="1" applyProtection="1">
      <protection locked="0"/>
    </xf>
    <xf numFmtId="3" fontId="13" fillId="6" borderId="0" xfId="0" applyNumberFormat="1" applyFont="1" applyFill="1" applyProtection="1">
      <protection locked="0"/>
    </xf>
    <xf numFmtId="9" fontId="11" fillId="5" borderId="32" xfId="0" applyNumberFormat="1" applyFont="1" applyFill="1" applyBorder="1" applyAlignment="1" applyProtection="1">
      <alignment horizontal="center" wrapText="1"/>
      <protection locked="0"/>
    </xf>
    <xf numFmtId="0" fontId="3" fillId="5" borderId="48" xfId="0" applyFont="1" applyFill="1" applyBorder="1" applyAlignment="1" applyProtection="1">
      <alignment horizontal="left" indent="2"/>
      <protection locked="0"/>
    </xf>
    <xf numFmtId="3" fontId="4" fillId="4" borderId="42" xfId="0" applyNumberFormat="1" applyFont="1" applyFill="1" applyBorder="1" applyAlignment="1" applyProtection="1">
      <alignment vertical="center"/>
      <protection locked="0"/>
    </xf>
    <xf numFmtId="3" fontId="4" fillId="4" borderId="9" xfId="0" applyNumberFormat="1" applyFont="1" applyFill="1" applyBorder="1" applyAlignment="1" applyProtection="1">
      <alignment vertical="center"/>
      <protection locked="0"/>
    </xf>
    <xf numFmtId="3" fontId="4" fillId="4" borderId="43" xfId="0" applyNumberFormat="1" applyFont="1" applyFill="1" applyBorder="1" applyAlignment="1" applyProtection="1">
      <alignment vertical="center"/>
      <protection locked="0"/>
    </xf>
    <xf numFmtId="3" fontId="4" fillId="4" borderId="50" xfId="0" applyNumberFormat="1" applyFont="1" applyFill="1" applyBorder="1" applyAlignment="1" applyProtection="1">
      <alignment vertical="center"/>
      <protection locked="0"/>
    </xf>
    <xf numFmtId="3" fontId="4" fillId="4" borderId="51" xfId="0" applyNumberFormat="1" applyFont="1" applyFill="1" applyBorder="1" applyAlignment="1" applyProtection="1">
      <alignment vertical="center"/>
      <protection locked="0"/>
    </xf>
    <xf numFmtId="3" fontId="4" fillId="4" borderId="52" xfId="0" applyNumberFormat="1" applyFont="1" applyFill="1" applyBorder="1" applyAlignment="1" applyProtection="1">
      <alignment vertical="center"/>
      <protection locked="0"/>
    </xf>
    <xf numFmtId="3" fontId="4" fillId="4" borderId="50" xfId="0" applyNumberFormat="1" applyFont="1" applyFill="1" applyBorder="1" applyProtection="1">
      <protection locked="0"/>
    </xf>
    <xf numFmtId="3" fontId="4" fillId="4" borderId="52" xfId="0" applyNumberFormat="1" applyFont="1" applyFill="1" applyBorder="1" applyProtection="1">
      <protection locked="0"/>
    </xf>
    <xf numFmtId="0" fontId="0" fillId="5" borderId="48" xfId="0" applyFill="1" applyBorder="1" applyAlignment="1" applyProtection="1">
      <alignment horizontal="left" wrapText="1" indent="2"/>
      <protection locked="0"/>
    </xf>
    <xf numFmtId="0" fontId="0" fillId="5" borderId="37" xfId="0" applyFill="1" applyBorder="1" applyAlignment="1" applyProtection="1">
      <alignment horizontal="left" wrapText="1" indent="2"/>
      <protection locked="0"/>
    </xf>
    <xf numFmtId="0" fontId="3" fillId="5" borderId="47" xfId="0" applyFont="1" applyFill="1" applyBorder="1" applyAlignment="1" applyProtection="1">
      <alignment horizontal="left" wrapText="1" indent="2"/>
      <protection locked="0"/>
    </xf>
    <xf numFmtId="0" fontId="0" fillId="0" borderId="137" xfId="0" applyBorder="1" applyAlignment="1" applyProtection="1">
      <alignment horizontal="left" indent="2"/>
      <protection locked="0"/>
    </xf>
    <xf numFmtId="0" fontId="0" fillId="0" borderId="143" xfId="0" applyBorder="1" applyAlignment="1" applyProtection="1">
      <alignment horizontal="left" indent="2"/>
      <protection locked="0"/>
    </xf>
    <xf numFmtId="0" fontId="3" fillId="0" borderId="143" xfId="0" applyFont="1" applyBorder="1" applyAlignment="1" applyProtection="1">
      <alignment horizontal="left" indent="2"/>
      <protection locked="0"/>
    </xf>
    <xf numFmtId="0" fontId="3" fillId="0" borderId="139" xfId="0" applyFont="1" applyBorder="1" applyAlignment="1" applyProtection="1">
      <alignment horizontal="left" indent="2"/>
      <protection locked="0"/>
    </xf>
    <xf numFmtId="0" fontId="3" fillId="5" borderId="137" xfId="0" applyFont="1" applyFill="1" applyBorder="1" applyAlignment="1" applyProtection="1">
      <alignment horizontal="left" indent="2"/>
      <protection locked="0"/>
    </xf>
    <xf numFmtId="0" fontId="0" fillId="5" borderId="45" xfId="0" applyFill="1" applyBorder="1" applyAlignment="1" applyProtection="1">
      <alignment horizontal="left" indent="2"/>
      <protection locked="0"/>
    </xf>
    <xf numFmtId="0" fontId="3" fillId="5" borderId="143" xfId="0" applyFont="1" applyFill="1" applyBorder="1" applyAlignment="1" applyProtection="1">
      <alignment horizontal="left" indent="2"/>
      <protection locked="0"/>
    </xf>
    <xf numFmtId="0" fontId="0" fillId="5" borderId="48" xfId="0" applyFill="1" applyBorder="1" applyAlignment="1" applyProtection="1">
      <alignment horizontal="left" indent="2"/>
      <protection locked="0"/>
    </xf>
    <xf numFmtId="0" fontId="3" fillId="5" borderId="139" xfId="0" applyFont="1" applyFill="1" applyBorder="1" applyAlignment="1" applyProtection="1">
      <alignment horizontal="left" indent="2"/>
      <protection locked="0"/>
    </xf>
    <xf numFmtId="0" fontId="3" fillId="5" borderId="47" xfId="0" applyFont="1" applyFill="1" applyBorder="1" applyAlignment="1" applyProtection="1">
      <alignment horizontal="left" indent="2"/>
      <protection locked="0"/>
    </xf>
    <xf numFmtId="0" fontId="3" fillId="5" borderId="45" xfId="0" applyFont="1" applyFill="1" applyBorder="1" applyAlignment="1" applyProtection="1">
      <alignment horizontal="left" indent="2"/>
      <protection locked="0"/>
    </xf>
    <xf numFmtId="0" fontId="0" fillId="5" borderId="137" xfId="0" applyFill="1" applyBorder="1" applyAlignment="1" applyProtection="1">
      <alignment horizontal="left" indent="2"/>
      <protection locked="0"/>
    </xf>
    <xf numFmtId="0" fontId="0" fillId="5" borderId="139" xfId="0" applyFill="1" applyBorder="1" applyAlignment="1" applyProtection="1">
      <alignment horizontal="left" indent="2"/>
      <protection locked="0"/>
    </xf>
    <xf numFmtId="0" fontId="0" fillId="5" borderId="47" xfId="0" applyFill="1" applyBorder="1" applyAlignment="1" applyProtection="1">
      <alignment horizontal="left" indent="2"/>
      <protection locked="0"/>
    </xf>
    <xf numFmtId="0" fontId="4" fillId="5" borderId="141" xfId="0" applyFont="1" applyFill="1" applyBorder="1" applyAlignment="1" applyProtection="1">
      <alignment horizontal="left"/>
      <protection locked="0"/>
    </xf>
    <xf numFmtId="0" fontId="4" fillId="5" borderId="34" xfId="0" applyFont="1" applyFill="1" applyBorder="1" applyAlignment="1" applyProtection="1">
      <alignment horizontal="left"/>
      <protection locked="0"/>
    </xf>
    <xf numFmtId="3" fontId="4" fillId="5" borderId="34" xfId="1" applyNumberFormat="1" applyFont="1" applyFill="1" applyBorder="1" applyAlignment="1" applyProtection="1">
      <alignment horizontal="center"/>
      <protection locked="0"/>
    </xf>
    <xf numFmtId="167" fontId="4" fillId="5" borderId="34" xfId="1" applyNumberFormat="1" applyFont="1" applyFill="1" applyBorder="1" applyAlignment="1" applyProtection="1">
      <alignment horizontal="center"/>
      <protection locked="0"/>
    </xf>
    <xf numFmtId="3" fontId="4" fillId="5" borderId="142" xfId="1" applyNumberFormat="1" applyFont="1" applyFill="1" applyBorder="1" applyAlignment="1" applyProtection="1">
      <alignment horizontal="right"/>
      <protection locked="0"/>
    </xf>
    <xf numFmtId="167" fontId="4" fillId="5" borderId="0" xfId="1" applyNumberFormat="1" applyFont="1" applyFill="1" applyBorder="1" applyProtection="1">
      <protection locked="0"/>
    </xf>
    <xf numFmtId="0" fontId="4" fillId="5" borderId="30" xfId="0" applyFont="1" applyFill="1" applyBorder="1" applyProtection="1">
      <protection locked="0"/>
    </xf>
    <xf numFmtId="0" fontId="4" fillId="5" borderId="0" xfId="0" applyFont="1" applyFill="1" applyProtection="1">
      <protection locked="0"/>
    </xf>
    <xf numFmtId="0" fontId="11" fillId="5" borderId="0" xfId="0" applyFont="1" applyFill="1" applyAlignment="1" applyProtection="1">
      <alignment horizontal="center" wrapText="1"/>
      <protection locked="0"/>
    </xf>
    <xf numFmtId="3" fontId="4" fillId="5" borderId="31" xfId="0" applyNumberFormat="1" applyFont="1" applyFill="1" applyBorder="1" applyAlignment="1" applyProtection="1">
      <alignment horizontal="right"/>
      <protection locked="0"/>
    </xf>
    <xf numFmtId="0" fontId="0" fillId="5" borderId="30" xfId="0" quotePrefix="1" applyFill="1" applyBorder="1" applyProtection="1">
      <protection locked="0"/>
    </xf>
    <xf numFmtId="44" fontId="0" fillId="5" borderId="0" xfId="1" applyFont="1" applyFill="1" applyProtection="1">
      <protection locked="0"/>
    </xf>
    <xf numFmtId="0" fontId="0" fillId="5" borderId="30" xfId="0" applyFill="1" applyBorder="1" applyProtection="1">
      <protection locked="0"/>
    </xf>
    <xf numFmtId="165" fontId="0" fillId="5" borderId="0" xfId="0" applyNumberFormat="1" applyFill="1" applyProtection="1">
      <protection locked="0"/>
    </xf>
    <xf numFmtId="165" fontId="0" fillId="5" borderId="0" xfId="1" applyNumberFormat="1" applyFont="1" applyFill="1" applyProtection="1">
      <protection locked="0"/>
    </xf>
    <xf numFmtId="0" fontId="4" fillId="5" borderId="135" xfId="0" applyFont="1" applyFill="1" applyBorder="1" applyAlignment="1" applyProtection="1">
      <alignment horizontal="left"/>
      <protection locked="0"/>
    </xf>
    <xf numFmtId="0" fontId="4" fillId="5" borderId="3" xfId="0" applyFont="1" applyFill="1" applyBorder="1" applyAlignment="1" applyProtection="1">
      <alignment horizontal="left"/>
      <protection locked="0"/>
    </xf>
    <xf numFmtId="0" fontId="4" fillId="5" borderId="23" xfId="0" applyFont="1" applyFill="1" applyBorder="1" applyAlignment="1" applyProtection="1">
      <alignment horizontal="left"/>
      <protection locked="0"/>
    </xf>
    <xf numFmtId="3" fontId="3" fillId="6" borderId="53" xfId="0" applyNumberFormat="1" applyFont="1" applyFill="1" applyBorder="1" applyProtection="1">
      <protection locked="0"/>
    </xf>
    <xf numFmtId="3" fontId="3" fillId="6" borderId="51" xfId="0" applyNumberFormat="1" applyFont="1" applyFill="1" applyBorder="1" applyProtection="1">
      <protection locked="0"/>
    </xf>
    <xf numFmtId="3" fontId="13" fillId="6" borderId="0" xfId="0" applyNumberFormat="1" applyFont="1" applyFill="1" applyAlignment="1" applyProtection="1">
      <alignment horizontal="left"/>
      <protection locked="0"/>
    </xf>
    <xf numFmtId="0" fontId="17" fillId="7" borderId="53" xfId="0" applyFont="1" applyFill="1" applyBorder="1" applyProtection="1">
      <protection locked="0"/>
    </xf>
    <xf numFmtId="10" fontId="18" fillId="0" borderId="0" xfId="0" applyNumberFormat="1" applyFont="1" applyAlignment="1" applyProtection="1">
      <alignment horizontal="left" indent="1"/>
      <protection locked="0"/>
    </xf>
    <xf numFmtId="0" fontId="4" fillId="5" borderId="22" xfId="0" applyFont="1" applyFill="1" applyBorder="1" applyProtection="1">
      <protection locked="0"/>
    </xf>
    <xf numFmtId="0" fontId="4" fillId="5" borderId="3" xfId="0" applyFont="1" applyFill="1" applyBorder="1" applyProtection="1">
      <protection locked="0"/>
    </xf>
    <xf numFmtId="0" fontId="4" fillId="5" borderId="23" xfId="0" applyFont="1" applyFill="1" applyBorder="1" applyProtection="1">
      <protection locked="0"/>
    </xf>
    <xf numFmtId="0" fontId="6" fillId="7" borderId="51" xfId="3" applyFill="1" applyBorder="1" applyAlignment="1" applyProtection="1">
      <alignment horizontal="left"/>
      <protection locked="0"/>
    </xf>
    <xf numFmtId="3" fontId="4" fillId="4" borderId="23" xfId="0" applyNumberFormat="1" applyFont="1" applyFill="1" applyBorder="1" applyAlignment="1" applyProtection="1">
      <alignment horizontal="center" vertical="center"/>
      <protection locked="0"/>
    </xf>
    <xf numFmtId="3" fontId="4" fillId="4" borderId="27" xfId="0" applyNumberFormat="1" applyFont="1" applyFill="1" applyBorder="1" applyAlignment="1" applyProtection="1">
      <alignment vertical="center"/>
      <protection locked="0"/>
    </xf>
    <xf numFmtId="3" fontId="15" fillId="3" borderId="106" xfId="0" applyNumberFormat="1" applyFont="1" applyFill="1" applyBorder="1" applyProtection="1">
      <protection locked="0"/>
    </xf>
    <xf numFmtId="3" fontId="15" fillId="3" borderId="106" xfId="1" applyNumberFormat="1" applyFont="1" applyFill="1" applyBorder="1" applyProtection="1">
      <protection locked="0"/>
    </xf>
    <xf numFmtId="0" fontId="7" fillId="0" borderId="4" xfId="0" applyFont="1" applyBorder="1" applyAlignment="1" applyProtection="1">
      <alignment horizontal="center"/>
      <protection locked="0"/>
    </xf>
    <xf numFmtId="3" fontId="4" fillId="4" borderId="42" xfId="0" applyNumberFormat="1" applyFont="1" applyFill="1" applyBorder="1" applyAlignment="1" applyProtection="1">
      <alignment horizontal="center" wrapText="1"/>
      <protection locked="0"/>
    </xf>
    <xf numFmtId="3" fontId="4" fillId="4" borderId="50" xfId="0" applyNumberFormat="1" applyFont="1" applyFill="1" applyBorder="1" applyAlignment="1" applyProtection="1">
      <alignment horizontal="center" wrapText="1"/>
      <protection locked="0"/>
    </xf>
    <xf numFmtId="3" fontId="4" fillId="4" borderId="43" xfId="0" applyNumberFormat="1" applyFont="1" applyFill="1" applyBorder="1" applyAlignment="1" applyProtection="1">
      <alignment horizontal="center" wrapText="1"/>
      <protection locked="0"/>
    </xf>
    <xf numFmtId="3" fontId="4" fillId="4" borderId="52" xfId="0" applyNumberFormat="1" applyFont="1" applyFill="1" applyBorder="1" applyAlignment="1" applyProtection="1">
      <alignment horizontal="center" wrapText="1"/>
      <protection locked="0"/>
    </xf>
    <xf numFmtId="3" fontId="6" fillId="4" borderId="101" xfId="3" applyNumberFormat="1" applyFill="1" applyBorder="1" applyAlignment="1" applyProtection="1">
      <alignment horizontal="center" wrapText="1"/>
      <protection locked="0"/>
    </xf>
    <xf numFmtId="3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50" xfId="0" applyNumberFormat="1" applyFont="1" applyFill="1" applyBorder="1" applyAlignment="1" applyProtection="1">
      <alignment horizontal="center"/>
      <protection locked="0"/>
    </xf>
    <xf numFmtId="3" fontId="4" fillId="4" borderId="51" xfId="0" applyNumberFormat="1" applyFont="1" applyFill="1" applyBorder="1" applyAlignment="1" applyProtection="1">
      <alignment horizontal="center"/>
      <protection locked="0"/>
    </xf>
    <xf numFmtId="3" fontId="4" fillId="4" borderId="52" xfId="0" applyNumberFormat="1" applyFont="1" applyFill="1" applyBorder="1" applyAlignment="1" applyProtection="1">
      <alignment horizontal="center"/>
      <protection locked="0"/>
    </xf>
    <xf numFmtId="0" fontId="3" fillId="5" borderId="77" xfId="0" applyFont="1" applyFill="1" applyBorder="1" applyAlignment="1" applyProtection="1">
      <alignment horizontal="right"/>
      <protection locked="0"/>
    </xf>
    <xf numFmtId="0" fontId="3" fillId="5" borderId="96" xfId="0" applyFont="1" applyFill="1" applyBorder="1" applyAlignment="1" applyProtection="1">
      <alignment horizontal="right"/>
      <protection locked="0"/>
    </xf>
    <xf numFmtId="0" fontId="3" fillId="5" borderId="95" xfId="0" applyFont="1" applyFill="1" applyBorder="1" applyAlignment="1" applyProtection="1">
      <alignment horizontal="right"/>
      <protection locked="0"/>
    </xf>
    <xf numFmtId="0" fontId="3" fillId="5" borderId="68" xfId="0" applyFont="1" applyFill="1" applyBorder="1" applyAlignment="1" applyProtection="1">
      <alignment horizontal="right"/>
      <protection locked="0"/>
    </xf>
    <xf numFmtId="0" fontId="12" fillId="6" borderId="79" xfId="0" applyFont="1" applyFill="1" applyBorder="1" applyAlignment="1" applyProtection="1">
      <alignment horizontal="right"/>
      <protection locked="0"/>
    </xf>
    <xf numFmtId="0" fontId="12" fillId="6" borderId="70" xfId="0" applyFont="1" applyFill="1" applyBorder="1" applyAlignment="1" applyProtection="1">
      <alignment horizontal="right"/>
      <protection locked="0"/>
    </xf>
    <xf numFmtId="0" fontId="3" fillId="2" borderId="121" xfId="0" applyFont="1" applyFill="1" applyBorder="1" applyAlignment="1" applyProtection="1">
      <alignment horizontal="right" wrapText="1"/>
      <protection locked="0"/>
    </xf>
    <xf numFmtId="3" fontId="1" fillId="4" borderId="22" xfId="0" applyNumberFormat="1" applyFont="1" applyFill="1" applyBorder="1" applyAlignment="1" applyProtection="1">
      <alignment vertical="center" wrapText="1"/>
      <protection locked="0"/>
    </xf>
    <xf numFmtId="3" fontId="1" fillId="4" borderId="3" xfId="0" applyNumberFormat="1" applyFont="1" applyFill="1" applyBorder="1" applyAlignment="1" applyProtection="1">
      <alignment vertical="center"/>
      <protection locked="0"/>
    </xf>
    <xf numFmtId="0" fontId="15" fillId="3" borderId="106" xfId="0" applyFont="1" applyFill="1" applyBorder="1" applyProtection="1">
      <protection locked="0"/>
    </xf>
    <xf numFmtId="44" fontId="15" fillId="3" borderId="106" xfId="1" applyFont="1" applyFill="1" applyBorder="1" applyProtection="1">
      <protection locked="0"/>
    </xf>
    <xf numFmtId="0" fontId="0" fillId="5" borderId="133" xfId="0" applyFill="1" applyBorder="1" applyAlignment="1" applyProtection="1">
      <alignment horizontal="left" wrapText="1" indent="2"/>
      <protection locked="0"/>
    </xf>
    <xf numFmtId="3" fontId="20" fillId="6" borderId="0" xfId="0" applyNumberFormat="1" applyFont="1" applyFill="1" applyAlignment="1" applyProtection="1">
      <alignment horizontal="left"/>
      <protection locked="0"/>
    </xf>
    <xf numFmtId="3" fontId="21" fillId="6" borderId="0" xfId="0" applyNumberFormat="1" applyFont="1" applyFill="1" applyProtection="1">
      <protection locked="0"/>
    </xf>
    <xf numFmtId="0" fontId="3" fillId="0" borderId="18" xfId="0" applyFont="1" applyBorder="1" applyAlignment="1" applyProtection="1">
      <alignment horizontal="right" vertical="top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0" fontId="3" fillId="5" borderId="77" xfId="0" applyFont="1" applyFill="1" applyBorder="1" applyAlignment="1" applyProtection="1">
      <alignment wrapText="1"/>
      <protection locked="0"/>
    </xf>
    <xf numFmtId="0" fontId="3" fillId="5" borderId="78" xfId="0" applyFont="1" applyFill="1" applyBorder="1" applyAlignment="1" applyProtection="1">
      <alignment wrapText="1"/>
      <protection locked="0"/>
    </xf>
    <xf numFmtId="0" fontId="3" fillId="5" borderId="67" xfId="0" applyFont="1" applyFill="1" applyBorder="1" applyAlignment="1" applyProtection="1">
      <alignment horizontal="right"/>
      <protection locked="0"/>
    </xf>
    <xf numFmtId="0" fontId="12" fillId="6" borderId="69" xfId="0" applyFont="1" applyFill="1" applyBorder="1" applyProtection="1">
      <protection locked="0"/>
    </xf>
    <xf numFmtId="0" fontId="12" fillId="6" borderId="70" xfId="0" applyFont="1" applyFill="1" applyBorder="1" applyProtection="1">
      <protection locked="0"/>
    </xf>
    <xf numFmtId="0" fontId="12" fillId="6" borderId="48" xfId="0" applyFont="1" applyFill="1" applyBorder="1" applyAlignment="1" applyProtection="1">
      <alignment horizontal="right"/>
      <protection locked="0"/>
    </xf>
    <xf numFmtId="3" fontId="4" fillId="4" borderId="101" xfId="0" applyNumberFormat="1" applyFont="1" applyFill="1" applyBorder="1" applyAlignment="1" applyProtection="1">
      <alignment vertical="center"/>
      <protection locked="0"/>
    </xf>
    <xf numFmtId="0" fontId="4" fillId="9" borderId="5" xfId="0" applyFont="1" applyFill="1" applyBorder="1" applyProtection="1">
      <protection locked="0"/>
    </xf>
    <xf numFmtId="0" fontId="4" fillId="9" borderId="6" xfId="0" applyFont="1" applyFill="1" applyBorder="1" applyProtection="1">
      <protection locked="0"/>
    </xf>
    <xf numFmtId="10" fontId="3" fillId="9" borderId="40" xfId="2" applyNumberFormat="1" applyFont="1" applyFill="1" applyBorder="1" applyAlignment="1" applyProtection="1">
      <alignment wrapText="1"/>
      <protection locked="0"/>
    </xf>
    <xf numFmtId="3" fontId="4" fillId="9" borderId="6" xfId="0" applyNumberFormat="1" applyFont="1" applyFill="1" applyBorder="1" applyProtection="1">
      <protection locked="0"/>
    </xf>
    <xf numFmtId="3" fontId="4" fillId="9" borderId="41" xfId="1" applyNumberFormat="1" applyFont="1" applyFill="1" applyBorder="1" applyAlignment="1" applyProtection="1">
      <protection locked="0"/>
    </xf>
    <xf numFmtId="3" fontId="4" fillId="9" borderId="7" xfId="1" applyNumberFormat="1" applyFont="1" applyFill="1" applyBorder="1" applyAlignment="1" applyProtection="1">
      <alignment horizontal="right"/>
      <protection locked="0"/>
    </xf>
    <xf numFmtId="9" fontId="3" fillId="8" borderId="18" xfId="2" applyFont="1" applyFill="1" applyBorder="1" applyAlignment="1" applyProtection="1">
      <alignment horizontal="center"/>
      <protection locked="0"/>
    </xf>
    <xf numFmtId="9" fontId="0" fillId="8" borderId="18" xfId="0" applyNumberFormat="1" applyFill="1" applyBorder="1" applyAlignment="1" applyProtection="1">
      <alignment horizontal="center"/>
      <protection locked="0"/>
    </xf>
    <xf numFmtId="3" fontId="6" fillId="8" borderId="6" xfId="3" applyNumberFormat="1" applyFill="1" applyBorder="1" applyAlignment="1" applyProtection="1">
      <alignment horizontal="right" wrapText="1"/>
      <protection locked="0"/>
    </xf>
    <xf numFmtId="10" fontId="3" fillId="8" borderId="41" xfId="2" applyNumberFormat="1" applyFont="1" applyFill="1" applyBorder="1" applyAlignment="1" applyProtection="1">
      <alignment wrapText="1"/>
      <protection locked="0"/>
    </xf>
    <xf numFmtId="3" fontId="0" fillId="6" borderId="96" xfId="1" applyNumberFormat="1" applyFont="1" applyFill="1" applyBorder="1" applyAlignment="1" applyProtection="1">
      <protection locked="0"/>
    </xf>
    <xf numFmtId="9" fontId="11" fillId="8" borderId="18" xfId="0" applyNumberFormat="1" applyFont="1" applyFill="1" applyBorder="1" applyAlignment="1" applyProtection="1">
      <alignment horizontal="center" wrapText="1"/>
      <protection locked="0"/>
    </xf>
    <xf numFmtId="3" fontId="4" fillId="4" borderId="114" xfId="0" applyNumberFormat="1" applyFont="1" applyFill="1" applyBorder="1" applyAlignment="1" applyProtection="1">
      <alignment horizontal="center" wrapText="1"/>
      <protection locked="0"/>
    </xf>
    <xf numFmtId="3" fontId="4" fillId="4" borderId="24" xfId="0" applyNumberFormat="1" applyFont="1" applyFill="1" applyBorder="1" applyProtection="1">
      <protection locked="0"/>
    </xf>
    <xf numFmtId="3" fontId="4" fillId="9" borderId="7" xfId="1" applyNumberFormat="1" applyFont="1" applyFill="1" applyBorder="1" applyProtection="1">
      <protection locked="0"/>
    </xf>
    <xf numFmtId="6" fontId="0" fillId="8" borderId="18" xfId="0" applyNumberFormat="1" applyFill="1" applyBorder="1" applyAlignment="1" applyProtection="1">
      <alignment horizontal="center" wrapText="1"/>
      <protection locked="0"/>
    </xf>
    <xf numFmtId="0" fontId="4" fillId="4" borderId="6" xfId="0" applyFont="1" applyFill="1" applyBorder="1" applyProtection="1">
      <protection locked="0"/>
    </xf>
    <xf numFmtId="0" fontId="3" fillId="2" borderId="120" xfId="0" applyFont="1" applyFill="1" applyBorder="1" applyAlignment="1" applyProtection="1">
      <alignment wrapText="1"/>
      <protection locked="0"/>
    </xf>
    <xf numFmtId="0" fontId="3" fillId="2" borderId="122" xfId="0" applyFont="1" applyFill="1" applyBorder="1" applyProtection="1">
      <protection locked="0"/>
    </xf>
    <xf numFmtId="0" fontId="3" fillId="2" borderId="123" xfId="0" applyFont="1" applyFill="1" applyBorder="1" applyProtection="1">
      <protection locked="0"/>
    </xf>
    <xf numFmtId="0" fontId="3" fillId="2" borderId="123" xfId="0" applyFont="1" applyFill="1" applyBorder="1" applyAlignment="1" applyProtection="1">
      <alignment horizontal="right"/>
      <protection locked="0"/>
    </xf>
    <xf numFmtId="0" fontId="3" fillId="2" borderId="122" xfId="0" applyFont="1" applyFill="1" applyBorder="1" applyAlignment="1" applyProtection="1">
      <alignment horizontal="right"/>
      <protection locked="0"/>
    </xf>
    <xf numFmtId="0" fontId="3" fillId="2" borderId="124" xfId="0" applyFont="1" applyFill="1" applyBorder="1" applyAlignment="1" applyProtection="1">
      <alignment horizontal="right"/>
      <protection locked="0"/>
    </xf>
    <xf numFmtId="0" fontId="3" fillId="2" borderId="125" xfId="0" applyFont="1" applyFill="1" applyBorder="1" applyAlignment="1" applyProtection="1">
      <alignment horizontal="right"/>
      <protection locked="0"/>
    </xf>
    <xf numFmtId="0" fontId="3" fillId="2" borderId="126" xfId="0" quotePrefix="1" applyFont="1" applyFill="1" applyBorder="1" applyProtection="1">
      <protection locked="0"/>
    </xf>
    <xf numFmtId="0" fontId="3" fillId="2" borderId="27" xfId="0" quotePrefix="1" applyFont="1" applyFill="1" applyBorder="1" applyProtection="1">
      <protection locked="0"/>
    </xf>
    <xf numFmtId="10" fontId="4" fillId="9" borderId="53" xfId="0" applyNumberFormat="1" applyFont="1" applyFill="1" applyBorder="1" applyProtection="1">
      <protection locked="0"/>
    </xf>
    <xf numFmtId="10" fontId="4" fillId="9" borderId="51" xfId="0" applyNumberFormat="1" applyFont="1" applyFill="1" applyBorder="1" applyProtection="1">
      <protection locked="0"/>
    </xf>
    <xf numFmtId="167" fontId="4" fillId="9" borderId="51" xfId="1" applyNumberFormat="1" applyFont="1" applyFill="1" applyBorder="1" applyProtection="1">
      <protection hidden="1"/>
    </xf>
    <xf numFmtId="10" fontId="4" fillId="9" borderId="54" xfId="0" applyNumberFormat="1" applyFont="1" applyFill="1" applyBorder="1" applyAlignment="1" applyProtection="1">
      <alignment horizontal="right"/>
      <protection locked="0"/>
    </xf>
    <xf numFmtId="0" fontId="3" fillId="9" borderId="53" xfId="0" applyFont="1" applyFill="1" applyBorder="1" applyProtection="1">
      <protection locked="0"/>
    </xf>
    <xf numFmtId="167" fontId="4" fillId="9" borderId="51" xfId="1" applyNumberFormat="1" applyFont="1" applyFill="1" applyBorder="1" applyProtection="1">
      <protection locked="0"/>
    </xf>
    <xf numFmtId="0" fontId="3" fillId="9" borderId="51" xfId="0" applyFont="1" applyFill="1" applyBorder="1" applyProtection="1">
      <protection locked="0"/>
    </xf>
    <xf numFmtId="0" fontId="3" fillId="9" borderId="54" xfId="0" applyFont="1" applyFill="1" applyBorder="1" applyProtection="1">
      <protection locked="0"/>
    </xf>
    <xf numFmtId="0" fontId="0" fillId="9" borderId="53" xfId="0" applyFill="1" applyBorder="1" applyProtection="1">
      <protection locked="0"/>
    </xf>
    <xf numFmtId="0" fontId="0" fillId="9" borderId="51" xfId="0" applyFill="1" applyBorder="1" applyProtection="1">
      <protection locked="0"/>
    </xf>
    <xf numFmtId="0" fontId="16" fillId="9" borderId="51" xfId="0" applyFont="1" applyFill="1" applyBorder="1" applyProtection="1">
      <protection locked="0"/>
    </xf>
    <xf numFmtId="166" fontId="16" fillId="9" borderId="54" xfId="0" applyNumberFormat="1" applyFont="1" applyFill="1" applyBorder="1" applyProtection="1">
      <protection locked="0"/>
    </xf>
    <xf numFmtId="3" fontId="7" fillId="7" borderId="14" xfId="0" applyNumberFormat="1" applyFont="1" applyFill="1" applyBorder="1" applyAlignment="1" applyProtection="1">
      <alignment horizontal="right" wrapText="1"/>
      <protection locked="0"/>
    </xf>
    <xf numFmtId="3" fontId="7" fillId="7" borderId="10" xfId="0" applyNumberFormat="1" applyFont="1" applyFill="1" applyBorder="1" applyAlignment="1" applyProtection="1">
      <alignment horizontal="right" wrapText="1"/>
      <protection locked="0"/>
    </xf>
    <xf numFmtId="3" fontId="7" fillId="7" borderId="11" xfId="0" applyNumberFormat="1" applyFont="1" applyFill="1" applyBorder="1" applyAlignment="1" applyProtection="1">
      <alignment horizontal="right" wrapText="1"/>
      <protection locked="0"/>
    </xf>
    <xf numFmtId="3" fontId="7" fillId="7" borderId="15" xfId="0" applyNumberFormat="1" applyFont="1" applyFill="1" applyBorder="1" applyAlignment="1" applyProtection="1">
      <alignment horizontal="right" wrapText="1"/>
      <protection locked="0"/>
    </xf>
    <xf numFmtId="3" fontId="7" fillId="7" borderId="12" xfId="0" applyNumberFormat="1" applyFont="1" applyFill="1" applyBorder="1" applyAlignment="1" applyProtection="1">
      <alignment horizontal="right" wrapText="1"/>
      <protection locked="0"/>
    </xf>
    <xf numFmtId="3" fontId="7" fillId="7" borderId="13" xfId="0" applyNumberFormat="1" applyFont="1" applyFill="1" applyBorder="1" applyAlignment="1" applyProtection="1">
      <alignment horizontal="right" wrapText="1"/>
      <protection locked="0"/>
    </xf>
    <xf numFmtId="3" fontId="7" fillId="7" borderId="19" xfId="0" applyNumberFormat="1" applyFont="1" applyFill="1" applyBorder="1" applyAlignment="1" applyProtection="1">
      <alignment horizontal="right" wrapText="1"/>
      <protection locked="0"/>
    </xf>
    <xf numFmtId="3" fontId="7" fillId="7" borderId="20" xfId="0" applyNumberFormat="1" applyFont="1" applyFill="1" applyBorder="1" applyAlignment="1" applyProtection="1">
      <alignment horizontal="right" wrapText="1"/>
      <protection locked="0"/>
    </xf>
    <xf numFmtId="3" fontId="7" fillId="7" borderId="21" xfId="0" applyNumberFormat="1" applyFont="1" applyFill="1" applyBorder="1" applyAlignment="1" applyProtection="1">
      <alignment horizontal="right" wrapText="1"/>
      <protection locked="0"/>
    </xf>
    <xf numFmtId="10" fontId="7" fillId="5" borderId="38" xfId="2" applyNumberFormat="1" applyFont="1" applyFill="1" applyBorder="1" applyAlignment="1" applyProtection="1">
      <alignment horizontal="right" wrapText="1"/>
      <protection locked="0"/>
    </xf>
    <xf numFmtId="0" fontId="0" fillId="5" borderId="89" xfId="0" applyFill="1" applyBorder="1" applyAlignment="1" applyProtection="1">
      <alignment horizontal="center"/>
      <protection locked="0"/>
    </xf>
    <xf numFmtId="0" fontId="0" fillId="5" borderId="49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4" fillId="5" borderId="141" xfId="0" applyFont="1" applyFill="1" applyBorder="1" applyAlignment="1" applyProtection="1">
      <alignment horizontal="center"/>
      <protection locked="0"/>
    </xf>
    <xf numFmtId="0" fontId="4" fillId="5" borderId="34" xfId="0" applyFont="1" applyFill="1" applyBorder="1" applyAlignment="1" applyProtection="1">
      <alignment horizontal="center"/>
      <protection locked="0"/>
    </xf>
    <xf numFmtId="0" fontId="4" fillId="5" borderId="142" xfId="0" applyFont="1" applyFill="1" applyBorder="1" applyAlignment="1" applyProtection="1">
      <alignment horizontal="center"/>
      <protection locked="0"/>
    </xf>
    <xf numFmtId="3" fontId="4" fillId="5" borderId="31" xfId="0" applyNumberFormat="1" applyFont="1" applyFill="1" applyBorder="1" applyProtection="1"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3" fontId="4" fillId="0" borderId="148" xfId="0" applyNumberFormat="1" applyFont="1" applyBorder="1" applyAlignment="1" applyProtection="1">
      <alignment vertical="top"/>
      <protection locked="0"/>
    </xf>
    <xf numFmtId="3" fontId="4" fillId="0" borderId="149" xfId="0" applyNumberFormat="1" applyFont="1" applyBorder="1" applyAlignment="1" applyProtection="1">
      <alignment vertical="top" wrapText="1"/>
      <protection locked="0"/>
    </xf>
    <xf numFmtId="3" fontId="4" fillId="0" borderId="150" xfId="0" applyNumberFormat="1" applyFont="1" applyBorder="1" applyAlignment="1" applyProtection="1">
      <alignment vertical="top" wrapText="1"/>
      <protection locked="0"/>
    </xf>
    <xf numFmtId="3" fontId="4" fillId="0" borderId="151" xfId="0" applyNumberFormat="1" applyFont="1" applyBorder="1" applyAlignment="1" applyProtection="1">
      <alignment vertical="top" wrapText="1"/>
      <protection locked="0"/>
    </xf>
    <xf numFmtId="3" fontId="4" fillId="0" borderId="152" xfId="0" applyNumberFormat="1" applyFont="1" applyBorder="1" applyAlignment="1" applyProtection="1">
      <alignment vertical="top" wrapText="1"/>
      <protection locked="0"/>
    </xf>
    <xf numFmtId="3" fontId="4" fillId="0" borderId="153" xfId="0" applyNumberFormat="1" applyFont="1" applyBorder="1" applyAlignment="1" applyProtection="1">
      <alignment vertical="top" wrapText="1"/>
      <protection locked="0"/>
    </xf>
    <xf numFmtId="3" fontId="4" fillId="0" borderId="154" xfId="0" applyNumberFormat="1" applyFont="1" applyBorder="1" applyAlignment="1" applyProtection="1">
      <alignment vertical="top" wrapText="1"/>
      <protection locked="0"/>
    </xf>
    <xf numFmtId="3" fontId="1" fillId="0" borderId="155" xfId="0" applyNumberFormat="1" applyFont="1" applyBorder="1" applyAlignment="1" applyProtection="1">
      <alignment wrapText="1"/>
      <protection locked="0"/>
    </xf>
    <xf numFmtId="3" fontId="1" fillId="5" borderId="0" xfId="0" applyNumberFormat="1" applyFont="1" applyFill="1" applyAlignment="1" applyProtection="1">
      <alignment wrapText="1"/>
      <protection locked="0"/>
    </xf>
    <xf numFmtId="10" fontId="12" fillId="5" borderId="0" xfId="0" applyNumberFormat="1" applyFont="1" applyFill="1" applyAlignment="1" applyProtection="1">
      <alignment horizontal="right"/>
      <protection locked="0"/>
    </xf>
    <xf numFmtId="14" fontId="12" fillId="5" borderId="0" xfId="0" applyNumberFormat="1" applyFont="1" applyFill="1" applyAlignment="1" applyProtection="1">
      <alignment horizontal="right"/>
      <protection locked="0"/>
    </xf>
    <xf numFmtId="3" fontId="2" fillId="5" borderId="0" xfId="0" applyNumberFormat="1" applyFont="1" applyFill="1" applyAlignment="1" applyProtection="1">
      <alignment horizontal="left" indent="2"/>
      <protection locked="0"/>
    </xf>
    <xf numFmtId="44" fontId="0" fillId="5" borderId="0" xfId="1" applyFont="1" applyFill="1" applyBorder="1" applyProtection="1">
      <protection locked="0"/>
    </xf>
    <xf numFmtId="3" fontId="3" fillId="0" borderId="148" xfId="0" applyNumberFormat="1" applyFont="1" applyBorder="1" applyAlignment="1" applyProtection="1">
      <alignment vertical="top"/>
      <protection locked="0"/>
    </xf>
    <xf numFmtId="0" fontId="3" fillId="0" borderId="156" xfId="0" applyFont="1" applyBorder="1" applyAlignment="1" applyProtection="1">
      <alignment vertical="top"/>
      <protection locked="0"/>
    </xf>
    <xf numFmtId="3" fontId="3" fillId="5" borderId="1" xfId="0" applyNumberFormat="1" applyFont="1" applyFill="1" applyBorder="1" applyAlignment="1" applyProtection="1">
      <alignment horizontal="left"/>
      <protection locked="0"/>
    </xf>
    <xf numFmtId="3" fontId="3" fillId="5" borderId="2" xfId="0" applyNumberFormat="1" applyFont="1" applyFill="1" applyBorder="1" applyAlignment="1" applyProtection="1">
      <alignment horizontal="right"/>
      <protection locked="0"/>
    </xf>
    <xf numFmtId="0" fontId="0" fillId="0" borderId="157" xfId="0" applyBorder="1" applyProtection="1">
      <protection locked="0"/>
    </xf>
    <xf numFmtId="0" fontId="0" fillId="0" borderId="158" xfId="0" applyBorder="1" applyProtection="1">
      <protection locked="0"/>
    </xf>
    <xf numFmtId="0" fontId="3" fillId="5" borderId="0" xfId="0" applyFont="1" applyFill="1" applyAlignment="1" applyProtection="1">
      <alignment vertical="top"/>
      <protection locked="0"/>
    </xf>
    <xf numFmtId="0" fontId="3" fillId="5" borderId="0" xfId="0" applyFont="1" applyFill="1" applyAlignment="1" applyProtection="1">
      <alignment horizontal="right" vertical="top"/>
      <protection locked="0"/>
    </xf>
    <xf numFmtId="0" fontId="3" fillId="5" borderId="0" xfId="0" applyFont="1" applyFill="1" applyAlignment="1" applyProtection="1">
      <alignment horizontal="left" vertical="top" indent="2"/>
      <protection locked="0"/>
    </xf>
    <xf numFmtId="14" fontId="3" fillId="0" borderId="1" xfId="0" applyNumberFormat="1" applyFont="1" applyBorder="1" applyAlignment="1" applyProtection="1">
      <alignment horizontal="left"/>
      <protection locked="0"/>
    </xf>
    <xf numFmtId="0" fontId="0" fillId="0" borderId="156" xfId="0" applyBorder="1" applyProtection="1">
      <protection locked="0"/>
    </xf>
    <xf numFmtId="0" fontId="0" fillId="0" borderId="159" xfId="0" applyBorder="1" applyProtection="1">
      <protection locked="0"/>
    </xf>
    <xf numFmtId="0" fontId="3" fillId="5" borderId="1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 applyProtection="1">
      <alignment horizontal="right"/>
      <protection locked="0"/>
    </xf>
    <xf numFmtId="0" fontId="0" fillId="0" borderId="160" xfId="0" applyBorder="1" applyProtection="1">
      <protection locked="0"/>
    </xf>
    <xf numFmtId="0" fontId="0" fillId="0" borderId="161" xfId="0" applyBorder="1" applyProtection="1">
      <protection locked="0"/>
    </xf>
    <xf numFmtId="171" fontId="3" fillId="5" borderId="0" xfId="0" applyNumberFormat="1" applyFont="1" applyFill="1" applyAlignment="1" applyProtection="1">
      <alignment horizontal="right"/>
      <protection locked="0"/>
    </xf>
    <xf numFmtId="3" fontId="3" fillId="5" borderId="0" xfId="0" applyNumberFormat="1" applyFont="1" applyFill="1" applyAlignment="1" applyProtection="1">
      <alignment horizontal="left" indent="2"/>
      <protection locked="0"/>
    </xf>
    <xf numFmtId="14" fontId="3" fillId="5" borderId="1" xfId="0" applyNumberFormat="1" applyFont="1" applyFill="1" applyBorder="1" applyAlignment="1" applyProtection="1">
      <alignment horizontal="left"/>
      <protection locked="0"/>
    </xf>
    <xf numFmtId="14" fontId="3" fillId="0" borderId="156" xfId="0" applyNumberFormat="1" applyFont="1" applyBorder="1" applyProtection="1">
      <protection locked="0"/>
    </xf>
    <xf numFmtId="14" fontId="3" fillId="0" borderId="159" xfId="0" applyNumberFormat="1" applyFont="1" applyBorder="1" applyProtection="1"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" fillId="0" borderId="162" xfId="0" applyFont="1" applyBorder="1" applyAlignment="1" applyProtection="1">
      <alignment horizontal="center"/>
      <protection locked="0"/>
    </xf>
    <xf numFmtId="0" fontId="3" fillId="0" borderId="163" xfId="0" applyFont="1" applyBorder="1" applyAlignment="1" applyProtection="1">
      <alignment horizontal="center"/>
      <protection locked="0"/>
    </xf>
    <xf numFmtId="0" fontId="3" fillId="0" borderId="51" xfId="0" applyFont="1" applyBorder="1" applyAlignment="1" applyProtection="1">
      <alignment horizontal="center"/>
      <protection locked="0"/>
    </xf>
    <xf numFmtId="0" fontId="3" fillId="0" borderId="164" xfId="0" applyFont="1" applyBorder="1" applyAlignment="1" applyProtection="1">
      <alignment horizontal="center"/>
      <protection locked="0"/>
    </xf>
    <xf numFmtId="0" fontId="3" fillId="0" borderId="165" xfId="0" applyFont="1" applyBorder="1" applyAlignment="1" applyProtection="1">
      <alignment horizontal="center"/>
      <protection locked="0"/>
    </xf>
    <xf numFmtId="0" fontId="3" fillId="0" borderId="166" xfId="0" applyFont="1" applyBorder="1" applyAlignment="1" applyProtection="1">
      <alignment horizontal="center"/>
      <protection locked="0"/>
    </xf>
    <xf numFmtId="0" fontId="0" fillId="0" borderId="163" xfId="0" applyBorder="1" applyProtection="1">
      <protection locked="0"/>
    </xf>
    <xf numFmtId="9" fontId="3" fillId="0" borderId="166" xfId="2" applyFont="1" applyFill="1" applyBorder="1" applyAlignment="1" applyProtection="1">
      <alignment horizontal="center"/>
      <protection locked="0"/>
    </xf>
    <xf numFmtId="0" fontId="0" fillId="0" borderId="166" xfId="0" applyBorder="1" applyProtection="1">
      <protection locked="0"/>
    </xf>
    <xf numFmtId="167" fontId="0" fillId="5" borderId="0" xfId="1" applyNumberFormat="1" applyFont="1" applyFill="1" applyProtection="1">
      <protection locked="0"/>
    </xf>
    <xf numFmtId="9" fontId="0" fillId="5" borderId="0" xfId="0" applyNumberFormat="1" applyFill="1" applyProtection="1">
      <protection locked="0"/>
    </xf>
    <xf numFmtId="0" fontId="0" fillId="5" borderId="0" xfId="0" applyFill="1" applyAlignment="1" applyProtection="1">
      <alignment horizontal="right"/>
      <protection locked="0"/>
    </xf>
    <xf numFmtId="3" fontId="7" fillId="7" borderId="145" xfId="0" applyNumberFormat="1" applyFont="1" applyFill="1" applyBorder="1" applyAlignment="1" applyProtection="1">
      <alignment horizontal="right" wrapText="1"/>
      <protection locked="0"/>
    </xf>
    <xf numFmtId="3" fontId="7" fillId="7" borderId="32" xfId="0" applyNumberFormat="1" applyFont="1" applyFill="1" applyBorder="1" applyAlignment="1" applyProtection="1">
      <alignment horizontal="right" wrapText="1"/>
      <protection locked="0"/>
    </xf>
    <xf numFmtId="3" fontId="7" fillId="7" borderId="83" xfId="0" applyNumberFormat="1" applyFont="1" applyFill="1" applyBorder="1" applyAlignment="1" applyProtection="1">
      <alignment horizontal="right" wrapText="1"/>
      <protection locked="0"/>
    </xf>
    <xf numFmtId="0" fontId="11" fillId="7" borderId="0" xfId="0" applyFont="1" applyFill="1" applyAlignment="1" applyProtection="1">
      <alignment horizontal="center"/>
      <protection locked="0"/>
    </xf>
    <xf numFmtId="3" fontId="0" fillId="7" borderId="0" xfId="0" applyNumberFormat="1" applyFill="1" applyAlignment="1" applyProtection="1">
      <alignment horizontal="right"/>
      <protection locked="0"/>
    </xf>
    <xf numFmtId="3" fontId="0" fillId="7" borderId="0" xfId="1" applyNumberFormat="1" applyFont="1" applyFill="1" applyProtection="1">
      <protection locked="0"/>
    </xf>
    <xf numFmtId="0" fontId="11" fillId="7" borderId="0" xfId="0" applyFont="1" applyFill="1" applyAlignment="1" applyProtection="1">
      <alignment horizontal="center" wrapText="1"/>
      <protection locked="0"/>
    </xf>
    <xf numFmtId="6" fontId="0" fillId="7" borderId="0" xfId="0" applyNumberFormat="1" applyFill="1" applyAlignment="1" applyProtection="1">
      <alignment horizontal="right" wrapText="1"/>
      <protection locked="0"/>
    </xf>
    <xf numFmtId="165" fontId="0" fillId="7" borderId="0" xfId="0" applyNumberFormat="1" applyFill="1" applyProtection="1">
      <protection locked="0"/>
    </xf>
    <xf numFmtId="0" fontId="0" fillId="7" borderId="0" xfId="0" quotePrefix="1" applyFill="1" applyProtection="1">
      <protection locked="0"/>
    </xf>
    <xf numFmtId="0" fontId="11" fillId="7" borderId="0" xfId="0" quotePrefix="1" applyFont="1" applyFill="1" applyAlignment="1" applyProtection="1">
      <alignment horizontal="center"/>
      <protection locked="0"/>
    </xf>
    <xf numFmtId="3" fontId="4" fillId="7" borderId="99" xfId="1" applyNumberFormat="1" applyFont="1" applyFill="1" applyBorder="1" applyAlignment="1" applyProtection="1">
      <alignment horizontal="right"/>
      <protection locked="0"/>
    </xf>
    <xf numFmtId="3" fontId="4" fillId="7" borderId="0" xfId="0" applyNumberFormat="1" applyFont="1" applyFill="1" applyAlignment="1" applyProtection="1">
      <alignment horizontal="right"/>
      <protection locked="0"/>
    </xf>
    <xf numFmtId="0" fontId="4" fillId="7" borderId="1" xfId="0" applyFont="1" applyFill="1" applyBorder="1" applyAlignment="1" applyProtection="1">
      <alignment horizontal="left"/>
      <protection locked="0"/>
    </xf>
    <xf numFmtId="0" fontId="4" fillId="7" borderId="34" xfId="0" applyFont="1" applyFill="1" applyBorder="1" applyAlignment="1" applyProtection="1">
      <alignment horizontal="left"/>
      <protection locked="0"/>
    </xf>
    <xf numFmtId="3" fontId="4" fillId="7" borderId="34" xfId="1" applyNumberFormat="1" applyFont="1" applyFill="1" applyBorder="1" applyAlignment="1" applyProtection="1">
      <alignment horizontal="center"/>
      <protection locked="0"/>
    </xf>
    <xf numFmtId="167" fontId="4" fillId="7" borderId="34" xfId="1" applyNumberFormat="1" applyFont="1" applyFill="1" applyBorder="1" applyAlignment="1" applyProtection="1">
      <alignment horizontal="center"/>
      <protection locked="0"/>
    </xf>
    <xf numFmtId="3" fontId="4" fillId="7" borderId="2" xfId="1" applyNumberFormat="1" applyFont="1" applyFill="1" applyBorder="1" applyAlignment="1" applyProtection="1">
      <alignment horizontal="right"/>
      <protection locked="0"/>
    </xf>
    <xf numFmtId="3" fontId="4" fillId="7" borderId="0" xfId="1" applyNumberFormat="1" applyFont="1" applyFill="1" applyBorder="1" applyProtection="1">
      <protection locked="0"/>
    </xf>
    <xf numFmtId="167" fontId="4" fillId="7" borderId="0" xfId="1" applyNumberFormat="1" applyFont="1" applyFill="1" applyBorder="1" applyProtection="1">
      <protection locked="0"/>
    </xf>
    <xf numFmtId="3" fontId="3" fillId="7" borderId="0" xfId="0" applyNumberFormat="1" applyFont="1" applyFill="1" applyProtection="1">
      <protection locked="0"/>
    </xf>
    <xf numFmtId="0" fontId="4" fillId="7" borderId="34" xfId="0" applyFont="1" applyFill="1" applyBorder="1" applyProtection="1">
      <protection locked="0"/>
    </xf>
    <xf numFmtId="3" fontId="4" fillId="7" borderId="34" xfId="0" applyNumberFormat="1" applyFont="1" applyFill="1" applyBorder="1" applyProtection="1">
      <protection locked="0"/>
    </xf>
    <xf numFmtId="3" fontId="4" fillId="7" borderId="34" xfId="0" applyNumberFormat="1" applyFont="1" applyFill="1" applyBorder="1" applyAlignment="1" applyProtection="1">
      <alignment horizontal="right"/>
      <protection locked="0"/>
    </xf>
    <xf numFmtId="3" fontId="4" fillId="7" borderId="0" xfId="0" applyNumberFormat="1" applyFont="1" applyFill="1" applyAlignment="1" applyProtection="1">
      <alignment horizontal="center"/>
      <protection locked="0"/>
    </xf>
    <xf numFmtId="0" fontId="4" fillId="7" borderId="0" xfId="0" applyFont="1" applyFill="1" applyAlignment="1" applyProtection="1">
      <alignment horizontal="center"/>
      <protection locked="0"/>
    </xf>
    <xf numFmtId="0" fontId="0" fillId="7" borderId="49" xfId="0" applyFill="1" applyBorder="1" applyProtection="1">
      <protection locked="0"/>
    </xf>
    <xf numFmtId="3" fontId="0" fillId="7" borderId="49" xfId="0" applyNumberFormat="1" applyFill="1" applyBorder="1" applyProtection="1">
      <protection locked="0"/>
    </xf>
    <xf numFmtId="3" fontId="0" fillId="7" borderId="49" xfId="0" applyNumberFormat="1" applyFill="1" applyBorder="1" applyAlignment="1" applyProtection="1">
      <alignment horizontal="right"/>
      <protection locked="0"/>
    </xf>
    <xf numFmtId="3" fontId="0" fillId="7" borderId="0" xfId="0" applyNumberFormat="1" applyFill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  <protection locked="0"/>
    </xf>
    <xf numFmtId="2" fontId="7" fillId="8" borderId="17" xfId="0" applyNumberFormat="1" applyFont="1" applyFill="1" applyBorder="1" applyAlignment="1" applyProtection="1">
      <alignment wrapText="1"/>
      <protection locked="0"/>
    </xf>
    <xf numFmtId="3" fontId="0" fillId="8" borderId="38" xfId="0" applyNumberFormat="1" applyFill="1" applyBorder="1" applyAlignment="1" applyProtection="1">
      <alignment horizontal="center" wrapText="1"/>
      <protection locked="0"/>
    </xf>
    <xf numFmtId="3" fontId="4" fillId="4" borderId="42" xfId="0" applyNumberFormat="1" applyFont="1" applyFill="1" applyBorder="1" applyAlignment="1" applyProtection="1">
      <alignment vertical="center" wrapText="1"/>
      <protection locked="0"/>
    </xf>
    <xf numFmtId="3" fontId="4" fillId="4" borderId="9" xfId="0" applyNumberFormat="1" applyFont="1" applyFill="1" applyBorder="1" applyAlignment="1" applyProtection="1">
      <alignment vertical="center" wrapText="1"/>
      <protection locked="0"/>
    </xf>
    <xf numFmtId="3" fontId="4" fillId="4" borderId="43" xfId="0" applyNumberFormat="1" applyFont="1" applyFill="1" applyBorder="1" applyAlignment="1" applyProtection="1">
      <alignment vertical="center" wrapText="1"/>
      <protection locked="0"/>
    </xf>
    <xf numFmtId="3" fontId="4" fillId="4" borderId="50" xfId="0" applyNumberFormat="1" applyFont="1" applyFill="1" applyBorder="1" applyAlignment="1" applyProtection="1">
      <alignment vertical="center" wrapText="1"/>
      <protection locked="0"/>
    </xf>
    <xf numFmtId="3" fontId="4" fillId="4" borderId="51" xfId="0" applyNumberFormat="1" applyFont="1" applyFill="1" applyBorder="1" applyAlignment="1" applyProtection="1">
      <alignment vertical="center" wrapText="1"/>
      <protection locked="0"/>
    </xf>
    <xf numFmtId="3" fontId="4" fillId="4" borderId="52" xfId="0" applyNumberFormat="1" applyFont="1" applyFill="1" applyBorder="1" applyAlignment="1" applyProtection="1">
      <alignment vertical="center" wrapText="1"/>
      <protection locked="0"/>
    </xf>
    <xf numFmtId="3" fontId="4" fillId="4" borderId="100" xfId="0" applyNumberFormat="1" applyFont="1" applyFill="1" applyBorder="1" applyAlignment="1" applyProtection="1">
      <alignment horizontal="center" vertical="center"/>
      <protection locked="0"/>
    </xf>
    <xf numFmtId="3" fontId="4" fillId="4" borderId="103" xfId="0" applyNumberFormat="1" applyFont="1" applyFill="1" applyBorder="1" applyAlignment="1" applyProtection="1">
      <alignment horizontal="center" vertical="center"/>
      <protection locked="0"/>
    </xf>
    <xf numFmtId="3" fontId="4" fillId="4" borderId="104" xfId="0" applyNumberFormat="1" applyFont="1" applyFill="1" applyBorder="1" applyAlignment="1" applyProtection="1">
      <alignment horizontal="center" vertical="center"/>
      <protection locked="0"/>
    </xf>
    <xf numFmtId="10" fontId="0" fillId="2" borderId="9" xfId="0" applyNumberFormat="1" applyFill="1" applyBorder="1" applyAlignment="1" applyProtection="1">
      <alignment horizontal="right"/>
      <protection locked="0"/>
    </xf>
    <xf numFmtId="10" fontId="0" fillId="2" borderId="30" xfId="0" applyNumberFormat="1" applyFill="1" applyBorder="1" applyAlignment="1" applyProtection="1">
      <alignment horizontal="right"/>
      <protection locked="0"/>
    </xf>
    <xf numFmtId="0" fontId="7" fillId="0" borderId="167" xfId="0" applyFont="1" applyBorder="1" applyAlignment="1" applyProtection="1">
      <alignment wrapText="1"/>
      <protection locked="0"/>
    </xf>
    <xf numFmtId="0" fontId="7" fillId="5" borderId="167" xfId="0" applyFont="1" applyFill="1" applyBorder="1" applyAlignment="1" applyProtection="1">
      <alignment wrapText="1"/>
      <protection locked="0"/>
    </xf>
    <xf numFmtId="0" fontId="0" fillId="6" borderId="169" xfId="0" applyFill="1" applyBorder="1" applyProtection="1">
      <protection locked="0"/>
    </xf>
    <xf numFmtId="0" fontId="12" fillId="6" borderId="168" xfId="0" applyFont="1" applyFill="1" applyBorder="1" applyAlignment="1" applyProtection="1">
      <alignment horizontal="right"/>
      <protection locked="0"/>
    </xf>
    <xf numFmtId="0" fontId="12" fillId="5" borderId="170" xfId="0" applyFont="1" applyFill="1" applyBorder="1" applyAlignment="1" applyProtection="1">
      <alignment horizontal="left" wrapText="1" indent="2"/>
      <protection locked="0"/>
    </xf>
    <xf numFmtId="3" fontId="12" fillId="5" borderId="171" xfId="0" applyNumberFormat="1" applyFont="1" applyFill="1" applyBorder="1" applyAlignment="1" applyProtection="1">
      <alignment horizontal="left" wrapText="1" indent="2"/>
      <protection locked="0"/>
    </xf>
    <xf numFmtId="0" fontId="12" fillId="5" borderId="172" xfId="0" applyFont="1" applyFill="1" applyBorder="1" applyAlignment="1" applyProtection="1">
      <alignment horizontal="left" wrapText="1" indent="2"/>
      <protection locked="0"/>
    </xf>
    <xf numFmtId="3" fontId="12" fillId="5" borderId="173" xfId="0" applyNumberFormat="1" applyFont="1" applyFill="1" applyBorder="1" applyAlignment="1" applyProtection="1">
      <alignment horizontal="left" wrapText="1" indent="2"/>
      <protection locked="0"/>
    </xf>
    <xf numFmtId="0" fontId="0" fillId="5" borderId="67" xfId="0" applyFill="1" applyBorder="1" applyAlignment="1" applyProtection="1">
      <alignment horizontal="left" wrapText="1" indent="2"/>
      <protection locked="0"/>
    </xf>
    <xf numFmtId="3" fontId="0" fillId="5" borderId="128" xfId="1" applyNumberFormat="1" applyFont="1" applyFill="1" applyBorder="1" applyAlignment="1" applyProtection="1">
      <protection locked="0"/>
    </xf>
    <xf numFmtId="3" fontId="0" fillId="5" borderId="174" xfId="1" applyNumberFormat="1" applyFont="1" applyFill="1" applyBorder="1" applyAlignment="1" applyProtection="1">
      <protection locked="0"/>
    </xf>
    <xf numFmtId="0" fontId="12" fillId="0" borderId="175" xfId="0" applyFont="1" applyBorder="1" applyProtection="1">
      <protection locked="0"/>
    </xf>
    <xf numFmtId="3" fontId="4" fillId="6" borderId="176" xfId="1" applyNumberFormat="1" applyFont="1" applyFill="1" applyBorder="1" applyAlignment="1" applyProtection="1">
      <alignment horizontal="right"/>
      <protection locked="0"/>
    </xf>
    <xf numFmtId="3" fontId="4" fillId="6" borderId="177" xfId="1" applyNumberFormat="1" applyFont="1" applyFill="1" applyBorder="1" applyAlignment="1" applyProtection="1">
      <alignment horizontal="right"/>
      <protection locked="0"/>
    </xf>
    <xf numFmtId="3" fontId="4" fillId="6" borderId="114" xfId="1" applyNumberFormat="1" applyFont="1" applyFill="1" applyBorder="1" applyAlignment="1" applyProtection="1">
      <alignment horizontal="right"/>
      <protection locked="0"/>
    </xf>
    <xf numFmtId="3" fontId="4" fillId="6" borderId="178" xfId="1" applyNumberFormat="1" applyFont="1" applyFill="1" applyBorder="1" applyAlignment="1" applyProtection="1">
      <alignment horizontal="right"/>
      <protection locked="0"/>
    </xf>
    <xf numFmtId="3" fontId="4" fillId="6" borderId="179" xfId="1" applyNumberFormat="1" applyFont="1" applyFill="1" applyBorder="1" applyAlignment="1" applyProtection="1">
      <alignment horizontal="right"/>
      <protection locked="0"/>
    </xf>
    <xf numFmtId="3" fontId="4" fillId="6" borderId="180" xfId="1" applyNumberFormat="1" applyFont="1" applyFill="1" applyBorder="1" applyAlignment="1" applyProtection="1">
      <alignment horizontal="right"/>
      <protection locked="0"/>
    </xf>
    <xf numFmtId="3" fontId="0" fillId="5" borderId="0" xfId="0" applyNumberFormat="1" applyFill="1" applyAlignment="1" applyProtection="1">
      <alignment horizontal="right"/>
      <protection locked="0"/>
    </xf>
    <xf numFmtId="3" fontId="0" fillId="5" borderId="0" xfId="1" applyNumberFormat="1" applyFont="1" applyFill="1" applyProtection="1">
      <protection locked="0"/>
    </xf>
    <xf numFmtId="3" fontId="0" fillId="5" borderId="0" xfId="2" applyNumberFormat="1" applyFont="1" applyFill="1" applyBorder="1" applyAlignment="1" applyProtection="1">
      <protection locked="0"/>
    </xf>
    <xf numFmtId="168" fontId="0" fillId="5" borderId="0" xfId="2" applyNumberFormat="1" applyFont="1" applyFill="1" applyBorder="1" applyAlignment="1" applyProtection="1">
      <alignment horizontal="center"/>
      <protection locked="0"/>
    </xf>
    <xf numFmtId="3" fontId="0" fillId="5" borderId="0" xfId="2" applyNumberFormat="1" applyFont="1" applyFill="1" applyBorder="1" applyAlignment="1" applyProtection="1">
      <alignment horizontal="right"/>
      <protection locked="0"/>
    </xf>
    <xf numFmtId="0" fontId="22" fillId="10" borderId="5" xfId="0" applyFont="1" applyFill="1" applyBorder="1" applyProtection="1">
      <protection locked="0"/>
    </xf>
    <xf numFmtId="0" fontId="22" fillId="10" borderId="6" xfId="0" applyFont="1" applyFill="1" applyBorder="1" applyProtection="1">
      <protection locked="0"/>
    </xf>
    <xf numFmtId="0" fontId="24" fillId="10" borderId="6" xfId="0" applyFont="1" applyFill="1" applyBorder="1" applyAlignment="1" applyProtection="1">
      <alignment horizontal="center"/>
      <protection locked="0"/>
    </xf>
    <xf numFmtId="6" fontId="23" fillId="10" borderId="6" xfId="0" applyNumberFormat="1" applyFont="1" applyFill="1" applyBorder="1" applyAlignment="1" applyProtection="1">
      <alignment horizontal="right" wrapText="1"/>
      <protection locked="0"/>
    </xf>
    <xf numFmtId="6" fontId="23" fillId="10" borderId="40" xfId="0" applyNumberFormat="1" applyFont="1" applyFill="1" applyBorder="1" applyAlignment="1" applyProtection="1">
      <alignment horizontal="right" wrapText="1"/>
      <protection locked="0"/>
    </xf>
    <xf numFmtId="3" fontId="23" fillId="10" borderId="6" xfId="0" applyNumberFormat="1" applyFont="1" applyFill="1" applyBorder="1" applyProtection="1">
      <protection locked="0"/>
    </xf>
    <xf numFmtId="3" fontId="22" fillId="10" borderId="41" xfId="1" applyNumberFormat="1" applyFont="1" applyFill="1" applyBorder="1" applyAlignment="1" applyProtection="1">
      <protection locked="0"/>
    </xf>
    <xf numFmtId="3" fontId="22" fillId="10" borderId="7" xfId="1" applyNumberFormat="1" applyFont="1" applyFill="1" applyBorder="1" applyAlignment="1" applyProtection="1">
      <alignment horizontal="right"/>
      <protection locked="0"/>
    </xf>
    <xf numFmtId="0" fontId="22" fillId="10" borderId="41" xfId="0" applyFont="1" applyFill="1" applyBorder="1" applyProtection="1">
      <protection locked="0"/>
    </xf>
    <xf numFmtId="0" fontId="22" fillId="10" borderId="40" xfId="0" applyFont="1" applyFill="1" applyBorder="1" applyAlignment="1" applyProtection="1">
      <alignment horizontal="left" wrapText="1"/>
      <protection locked="0"/>
    </xf>
    <xf numFmtId="3" fontId="22" fillId="10" borderId="6" xfId="1" applyNumberFormat="1" applyFont="1" applyFill="1" applyBorder="1" applyAlignment="1" applyProtection="1">
      <alignment horizontal="right"/>
      <protection locked="0"/>
    </xf>
    <xf numFmtId="0" fontId="22" fillId="10" borderId="5" xfId="0" applyFont="1" applyFill="1" applyBorder="1" applyAlignment="1" applyProtection="1">
      <alignment horizontal="left"/>
      <protection locked="0"/>
    </xf>
    <xf numFmtId="0" fontId="22" fillId="10" borderId="6" xfId="0" applyFont="1" applyFill="1" applyBorder="1" applyAlignment="1" applyProtection="1">
      <alignment horizontal="left"/>
      <protection locked="0"/>
    </xf>
    <xf numFmtId="0" fontId="22" fillId="10" borderId="40" xfId="0" applyFont="1" applyFill="1" applyBorder="1" applyAlignment="1" applyProtection="1">
      <alignment horizontal="left"/>
      <protection locked="0"/>
    </xf>
    <xf numFmtId="3" fontId="15" fillId="6" borderId="181" xfId="1" applyNumberFormat="1" applyFont="1" applyFill="1" applyBorder="1" applyAlignment="1" applyProtection="1">
      <alignment horizontal="right"/>
      <protection locked="0"/>
    </xf>
    <xf numFmtId="3" fontId="2" fillId="4" borderId="18" xfId="0" applyNumberFormat="1" applyFont="1" applyFill="1" applyBorder="1" applyAlignment="1" applyProtection="1">
      <alignment horizontal="right" wrapText="1"/>
      <protection locked="0"/>
    </xf>
    <xf numFmtId="169" fontId="1" fillId="4" borderId="1" xfId="0" applyNumberFormat="1" applyFont="1" applyFill="1" applyBorder="1" applyProtection="1">
      <protection locked="0"/>
    </xf>
    <xf numFmtId="169" fontId="1" fillId="4" borderId="34" xfId="0" applyNumberFormat="1" applyFont="1" applyFill="1" applyBorder="1" applyProtection="1">
      <protection locked="0"/>
    </xf>
    <xf numFmtId="169" fontId="1" fillId="4" borderId="2" xfId="0" applyNumberFormat="1" applyFont="1" applyFill="1" applyBorder="1" applyProtection="1">
      <protection locked="0"/>
    </xf>
    <xf numFmtId="3" fontId="4" fillId="4" borderId="42" xfId="0" applyNumberFormat="1" applyFont="1" applyFill="1" applyBorder="1" applyProtection="1">
      <protection locked="0"/>
    </xf>
    <xf numFmtId="0" fontId="7" fillId="0" borderId="182" xfId="0" applyFont="1" applyBorder="1" applyAlignment="1" applyProtection="1">
      <alignment horizontal="left" wrapText="1" indent="1"/>
      <protection locked="0"/>
    </xf>
    <xf numFmtId="0" fontId="7" fillId="0" borderId="183" xfId="0" applyFont="1" applyBorder="1" applyAlignment="1" applyProtection="1">
      <alignment horizontal="left" wrapText="1" indent="1"/>
      <protection locked="0"/>
    </xf>
    <xf numFmtId="0" fontId="5" fillId="0" borderId="184" xfId="0" applyFont="1" applyBorder="1" applyAlignment="1" applyProtection="1">
      <alignment horizontal="right" wrapText="1"/>
      <protection locked="0"/>
    </xf>
    <xf numFmtId="2" fontId="7" fillId="0" borderId="184" xfId="0" quotePrefix="1" applyNumberFormat="1" applyFont="1" applyBorder="1" applyAlignment="1" applyProtection="1">
      <alignment horizontal="center" wrapText="1"/>
      <protection locked="0"/>
    </xf>
    <xf numFmtId="3" fontId="7" fillId="0" borderId="184" xfId="1" applyNumberFormat="1" applyFont="1" applyFill="1" applyBorder="1" applyAlignment="1" applyProtection="1">
      <alignment horizontal="right" wrapText="1"/>
      <protection locked="0"/>
    </xf>
    <xf numFmtId="3" fontId="4" fillId="6" borderId="88" xfId="1" applyNumberFormat="1" applyFont="1" applyFill="1" applyBorder="1" applyProtection="1">
      <protection locked="0"/>
    </xf>
    <xf numFmtId="2" fontId="7" fillId="0" borderId="185" xfId="0" quotePrefix="1" applyNumberFormat="1" applyFont="1" applyBorder="1" applyAlignment="1" applyProtection="1">
      <alignment horizontal="center" wrapText="1"/>
      <protection locked="0"/>
    </xf>
    <xf numFmtId="3" fontId="7" fillId="0" borderId="186" xfId="1" applyNumberFormat="1" applyFont="1" applyFill="1" applyBorder="1" applyAlignment="1" applyProtection="1">
      <alignment horizontal="right" wrapText="1"/>
      <protection locked="0"/>
    </xf>
    <xf numFmtId="10" fontId="7" fillId="5" borderId="187" xfId="2" applyNumberFormat="1" applyFont="1" applyFill="1" applyBorder="1" applyAlignment="1" applyProtection="1">
      <alignment horizontal="right" wrapText="1"/>
      <protection locked="0"/>
    </xf>
    <xf numFmtId="164" fontId="7" fillId="6" borderId="188" xfId="0" applyNumberFormat="1" applyFont="1" applyFill="1" applyBorder="1" applyAlignment="1" applyProtection="1">
      <alignment horizontal="right" wrapText="1"/>
      <protection locked="0"/>
    </xf>
    <xf numFmtId="3" fontId="7" fillId="6" borderId="189" xfId="1" applyNumberFormat="1" applyFont="1" applyFill="1" applyBorder="1" applyProtection="1">
      <protection locked="0"/>
    </xf>
    <xf numFmtId="2" fontId="7" fillId="0" borderId="186" xfId="0" quotePrefix="1" applyNumberFormat="1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right" wrapText="1"/>
      <protection locked="0"/>
    </xf>
    <xf numFmtId="2" fontId="7" fillId="0" borderId="190" xfId="0" quotePrefix="1" applyNumberFormat="1" applyFont="1" applyBorder="1" applyAlignment="1" applyProtection="1">
      <alignment horizontal="center" wrapText="1"/>
      <protection locked="0"/>
    </xf>
    <xf numFmtId="3" fontId="7" fillId="0" borderId="191" xfId="1" applyNumberFormat="1" applyFont="1" applyFill="1" applyBorder="1" applyAlignment="1" applyProtection="1">
      <alignment horizontal="right" wrapText="1"/>
      <protection locked="0"/>
    </xf>
    <xf numFmtId="10" fontId="7" fillId="5" borderId="37" xfId="2" applyNumberFormat="1" applyFont="1" applyFill="1" applyBorder="1" applyAlignment="1" applyProtection="1">
      <alignment horizontal="right" wrapText="1"/>
      <protection locked="0"/>
    </xf>
    <xf numFmtId="3" fontId="7" fillId="0" borderId="192" xfId="1" applyNumberFormat="1" applyFont="1" applyFill="1" applyBorder="1" applyAlignment="1" applyProtection="1">
      <alignment horizontal="right" wrapText="1"/>
      <protection locked="0"/>
    </xf>
    <xf numFmtId="3" fontId="22" fillId="10" borderId="7" xfId="1" applyNumberFormat="1" applyFont="1" applyFill="1" applyBorder="1" applyProtection="1">
      <protection locked="0"/>
    </xf>
    <xf numFmtId="0" fontId="3" fillId="5" borderId="94" xfId="0" applyFont="1" applyFill="1" applyBorder="1" applyAlignment="1" applyProtection="1">
      <alignment horizontal="center"/>
      <protection locked="0"/>
    </xf>
    <xf numFmtId="3" fontId="3" fillId="5" borderId="31" xfId="0" applyNumberFormat="1" applyFont="1" applyFill="1" applyBorder="1" applyProtection="1">
      <protection locked="0"/>
    </xf>
    <xf numFmtId="3" fontId="3" fillId="6" borderId="52" xfId="0" applyNumberFormat="1" applyFont="1" applyFill="1" applyBorder="1" applyProtection="1">
      <protection locked="0"/>
    </xf>
    <xf numFmtId="10" fontId="3" fillId="8" borderId="193" xfId="2" applyNumberFormat="1" applyFont="1" applyFill="1" applyBorder="1" applyAlignment="1" applyProtection="1">
      <alignment wrapText="1"/>
      <protection locked="0"/>
    </xf>
    <xf numFmtId="6" fontId="23" fillId="10" borderId="51" xfId="0" applyNumberFormat="1" applyFont="1" applyFill="1" applyBorder="1" applyAlignment="1" applyProtection="1">
      <alignment horizontal="right" wrapText="1"/>
      <protection locked="0"/>
    </xf>
    <xf numFmtId="3" fontId="4" fillId="8" borderId="194" xfId="0" applyNumberFormat="1" applyFont="1" applyFill="1" applyBorder="1" applyAlignment="1" applyProtection="1">
      <alignment horizontal="right"/>
      <protection locked="0"/>
    </xf>
    <xf numFmtId="9" fontId="3" fillId="8" borderId="194" xfId="2" applyFont="1" applyFill="1" applyBorder="1" applyAlignment="1" applyProtection="1">
      <alignment horizontal="center"/>
      <protection locked="0"/>
    </xf>
    <xf numFmtId="167" fontId="4" fillId="6" borderId="40" xfId="1" applyNumberFormat="1" applyFont="1" applyFill="1" applyBorder="1" applyProtection="1">
      <protection locked="0"/>
    </xf>
    <xf numFmtId="3" fontId="4" fillId="6" borderId="6" xfId="1" applyNumberFormat="1" applyFont="1" applyFill="1" applyBorder="1" applyProtection="1">
      <protection locked="0"/>
    </xf>
    <xf numFmtId="10" fontId="0" fillId="2" borderId="8" xfId="0" applyNumberFormat="1" applyFill="1" applyBorder="1" applyProtection="1">
      <protection locked="0"/>
    </xf>
    <xf numFmtId="10" fontId="0" fillId="2" borderId="30" xfId="0" applyNumberFormat="1" applyFill="1" applyBorder="1" applyProtection="1">
      <protection locked="0"/>
    </xf>
    <xf numFmtId="3" fontId="0" fillId="5" borderId="3" xfId="0" applyNumberFormat="1" applyFill="1" applyBorder="1" applyAlignment="1" applyProtection="1">
      <alignment horizontal="center"/>
      <protection locked="0"/>
    </xf>
    <xf numFmtId="3" fontId="0" fillId="5" borderId="23" xfId="0" applyNumberFormat="1" applyFill="1" applyBorder="1" applyAlignment="1" applyProtection="1">
      <alignment horizontal="center"/>
      <protection locked="0"/>
    </xf>
    <xf numFmtId="0" fontId="6" fillId="7" borderId="53" xfId="3" applyFill="1" applyBorder="1" applyAlignment="1" applyProtection="1">
      <alignment horizontal="left"/>
      <protection locked="0"/>
    </xf>
    <xf numFmtId="0" fontId="6" fillId="7" borderId="51" xfId="3" applyFill="1" applyBorder="1" applyAlignment="1" applyProtection="1">
      <alignment horizontal="left"/>
      <protection locked="0"/>
    </xf>
    <xf numFmtId="3" fontId="4" fillId="4" borderId="100" xfId="0" applyNumberFormat="1" applyFont="1" applyFill="1" applyBorder="1" applyAlignment="1" applyProtection="1">
      <alignment horizontal="center" vertical="center"/>
      <protection locked="0"/>
    </xf>
    <xf numFmtId="3" fontId="4" fillId="4" borderId="103" xfId="0" applyNumberFormat="1" applyFont="1" applyFill="1" applyBorder="1" applyAlignment="1" applyProtection="1">
      <alignment horizontal="center" vertical="center"/>
      <protection locked="0"/>
    </xf>
    <xf numFmtId="3" fontId="4" fillId="4" borderId="101" xfId="0" applyNumberFormat="1" applyFont="1" applyFill="1" applyBorder="1" applyAlignment="1" applyProtection="1">
      <alignment horizontal="center" vertical="center"/>
      <protection locked="0"/>
    </xf>
    <xf numFmtId="3" fontId="4" fillId="4" borderId="104" xfId="0" applyNumberFormat="1" applyFont="1" applyFill="1" applyBorder="1" applyAlignment="1" applyProtection="1">
      <alignment horizontal="center" vertical="center"/>
      <protection locked="0"/>
    </xf>
    <xf numFmtId="3" fontId="4" fillId="4" borderId="23" xfId="0" applyNumberFormat="1" applyFont="1" applyFill="1" applyBorder="1" applyAlignment="1" applyProtection="1">
      <alignment horizontal="center" vertical="center"/>
      <protection locked="0"/>
    </xf>
    <xf numFmtId="3" fontId="4" fillId="4" borderId="27" xfId="0" applyNumberFormat="1" applyFont="1" applyFill="1" applyBorder="1" applyAlignment="1" applyProtection="1">
      <alignment horizontal="center" vertical="center"/>
      <protection locked="0"/>
    </xf>
    <xf numFmtId="3" fontId="4" fillId="4" borderId="99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106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4" fillId="4" borderId="141" xfId="0" applyFont="1" applyFill="1" applyBorder="1" applyAlignment="1" applyProtection="1">
      <alignment horizontal="left"/>
      <protection locked="0"/>
    </xf>
    <xf numFmtId="0" fontId="4" fillId="4" borderId="34" xfId="0" applyFont="1" applyFill="1" applyBorder="1" applyAlignment="1" applyProtection="1">
      <alignment horizontal="left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0" fontId="0" fillId="2" borderId="30" xfId="0" applyNumberFormat="1" applyFill="1" applyBorder="1" applyAlignment="1" applyProtection="1">
      <alignment horizontal="right"/>
      <protection locked="0"/>
    </xf>
    <xf numFmtId="10" fontId="0" fillId="2" borderId="0" xfId="0" applyNumberFormat="1" applyFill="1" applyAlignment="1" applyProtection="1">
      <alignment horizontal="right"/>
      <protection locked="0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435">
    <dxf>
      <font>
        <color theme="5" tint="0.59996337778862885"/>
      </font>
      <fill>
        <patternFill patternType="solid">
          <bgColor theme="5" tint="0.59996337778862885"/>
        </patternFill>
      </fill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14" formatCode="0.00%"/>
    </dxf>
    <dxf>
      <numFmt numFmtId="165" formatCode="&quot;$&quot;#,##0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numFmt numFmtId="2" formatCode="0.00"/>
    </dxf>
    <dxf>
      <numFmt numFmtId="1" formatCode="0"/>
    </dxf>
    <dxf>
      <numFmt numFmtId="13" formatCode="0%"/>
    </dxf>
    <dxf>
      <numFmt numFmtId="13" formatCode="0%"/>
    </dxf>
    <dxf>
      <numFmt numFmtId="13" formatCode="0%"/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font>
        <color rgb="FF9C0006"/>
      </font>
    </dxf>
    <dxf>
      <font>
        <color theme="6" tint="-0.499984740745262"/>
      </font>
    </dxf>
    <dxf>
      <numFmt numFmtId="14" formatCode="0.00%"/>
    </dxf>
    <dxf>
      <numFmt numFmtId="3" formatCode="#,##0"/>
    </dxf>
    <dxf>
      <font>
        <color rgb="FF9C0006"/>
      </font>
    </dxf>
  </dxfs>
  <tableStyles count="0" defaultTableStyle="TableStyleMedium2" defaultPivotStyle="PivotStyleLight16"/>
  <colors>
    <mruColors>
      <color rgb="FFFFFFCC"/>
      <color rgb="FFEAEAEA"/>
      <color rgb="FFFFFF99"/>
      <color rgb="FF701304"/>
      <color rgb="FFFFFF66"/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research.iu.edu/funding-proposals/proposals/budgets/rates.html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grants.nih.gov/grants/guide/notice-files/NOT-OD-05-004.html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research.iu.edu/funding-proposals/proposals/budgets/rates.html" TargetMode="External"/><Relationship Id="rId4" Type="http://schemas.openxmlformats.org/officeDocument/2006/relationships/hyperlink" Target="https://research.iu.edu/funding-proposals/proposals/budgets/rates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grants.nih.gov/grants/how-to-apply-application-guide/format-and-write/develop-your-budget.htm" TargetMode="External"/><Relationship Id="rId2" Type="http://schemas.openxmlformats.org/officeDocument/2006/relationships/hyperlink" Target="https://research.iu.edu/funding-proposals/proposals/budgets/rates.html" TargetMode="External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U143"/>
  <sheetViews>
    <sheetView tabSelected="1" topLeftCell="Z1" zoomScaleNormal="85" zoomScaleSheetLayoutView="55" workbookViewId="0">
      <pane ySplit="7" topLeftCell="A8" activePane="bottomLeft" state="frozen"/>
      <selection pane="bottomLeft" activeCell="AF10" sqref="AF10"/>
    </sheetView>
  </sheetViews>
  <sheetFormatPr defaultColWidth="8.85546875" defaultRowHeight="12.75" outlineLevelRow="1" outlineLevelCol="1"/>
  <cols>
    <col min="1" max="1" width="18.85546875" style="1" customWidth="1"/>
    <col min="2" max="2" width="20.5703125" style="1" customWidth="1"/>
    <col min="3" max="3" width="8.7109375" style="1" customWidth="1"/>
    <col min="4" max="4" width="7.85546875" style="2" customWidth="1"/>
    <col min="5" max="9" width="5.7109375" style="28" customWidth="1"/>
    <col min="10" max="11" width="5.7109375" style="28" hidden="1" customWidth="1" outlineLevel="1"/>
    <col min="12" max="12" width="20.140625" style="8" customWidth="1" collapsed="1"/>
    <col min="13" max="13" width="12.28515625" style="8" customWidth="1"/>
    <col min="14" max="14" width="10.5703125" style="8" customWidth="1"/>
    <col min="15" max="15" width="9.85546875" style="8" customWidth="1"/>
    <col min="16" max="17" width="9.85546875" style="6" customWidth="1"/>
    <col min="18" max="18" width="9.85546875" style="1" customWidth="1"/>
    <col min="19" max="20" width="9.85546875" style="6" customWidth="1"/>
    <col min="21" max="21" width="9.85546875" style="1" customWidth="1"/>
    <col min="22" max="23" width="9.85546875" style="6" customWidth="1"/>
    <col min="24" max="24" width="9.85546875" style="1" customWidth="1"/>
    <col min="25" max="26" width="9.85546875" style="6" customWidth="1"/>
    <col min="27" max="27" width="9.85546875" style="1" customWidth="1"/>
    <col min="28" max="29" width="9.85546875" style="6" customWidth="1"/>
    <col min="30" max="35" width="9.85546875" style="6" hidden="1" customWidth="1" outlineLevel="1"/>
    <col min="36" max="36" width="15.7109375" style="237" customWidth="1" collapsed="1"/>
    <col min="37" max="37" width="3.7109375" style="6" customWidth="1"/>
    <col min="38" max="40" width="8.7109375" style="6" customWidth="1"/>
    <col min="41" max="41" width="8.7109375" style="12" customWidth="1"/>
    <col min="42" max="42" width="8.7109375" style="6" customWidth="1"/>
    <col min="43" max="44" width="8.7109375" style="6" hidden="1" customWidth="1" outlineLevel="1"/>
    <col min="45" max="45" width="12.42578125" style="1" bestFit="1" customWidth="1" collapsed="1"/>
    <col min="46" max="46" width="9.5703125" style="1" customWidth="1"/>
    <col min="47" max="47" width="12.7109375" style="1" bestFit="1" customWidth="1"/>
    <col min="48" max="54" width="8.85546875" style="1"/>
    <col min="55" max="57" width="9.28515625" style="1" bestFit="1" customWidth="1"/>
    <col min="58" max="58" width="9.28515625" style="1" customWidth="1"/>
    <col min="59" max="60" width="8.85546875" style="1"/>
    <col min="61" max="61" width="9.28515625" style="1" bestFit="1" customWidth="1"/>
    <col min="62" max="16384" width="8.85546875" style="1"/>
  </cols>
  <sheetData>
    <row r="1" spans="1:46" ht="14.25" customHeight="1">
      <c r="A1" s="539" t="s">
        <v>0</v>
      </c>
      <c r="B1" s="540"/>
      <c r="C1" s="541"/>
      <c r="D1" s="541"/>
      <c r="E1" s="541"/>
      <c r="F1" s="541"/>
      <c r="G1" s="541"/>
      <c r="H1" s="542"/>
      <c r="I1" s="543"/>
      <c r="J1" s="544"/>
      <c r="K1" s="545"/>
      <c r="L1" s="546"/>
      <c r="M1" s="546"/>
      <c r="N1" s="546"/>
      <c r="O1" s="547"/>
      <c r="P1" s="547"/>
      <c r="Q1" s="548"/>
      <c r="R1" s="549" t="s">
        <v>1</v>
      </c>
      <c r="S1" s="550">
        <v>45561</v>
      </c>
      <c r="T1" s="548"/>
      <c r="U1" s="548"/>
      <c r="V1" s="548"/>
      <c r="W1" s="548"/>
      <c r="X1" s="548"/>
      <c r="Y1" s="548"/>
      <c r="Z1" s="548"/>
      <c r="AA1" s="548"/>
      <c r="AB1" s="326"/>
      <c r="AC1" s="326"/>
      <c r="AD1" s="326"/>
      <c r="AE1" s="549"/>
      <c r="AF1" s="549"/>
      <c r="AG1" s="549"/>
      <c r="AH1" s="549"/>
      <c r="AI1" s="549"/>
      <c r="AJ1" s="550"/>
      <c r="AK1" s="551"/>
      <c r="AL1" s="328"/>
      <c r="AM1" s="328"/>
      <c r="AN1" s="328"/>
      <c r="AO1" s="552"/>
      <c r="AP1" s="328"/>
      <c r="AQ1" s="328"/>
      <c r="AR1" s="328"/>
      <c r="AS1" s="551"/>
      <c r="AT1" s="328"/>
    </row>
    <row r="2" spans="1:46">
      <c r="A2" s="475" t="s">
        <v>2</v>
      </c>
      <c r="B2" s="553"/>
      <c r="C2" s="541"/>
      <c r="D2" s="541"/>
      <c r="E2" s="541"/>
      <c r="F2" s="541"/>
      <c r="G2" s="541"/>
      <c r="H2" s="542"/>
      <c r="I2" s="543"/>
      <c r="J2" s="554"/>
      <c r="K2" s="61"/>
      <c r="L2" s="555" t="s">
        <v>3</v>
      </c>
      <c r="M2" s="556"/>
      <c r="N2" s="490">
        <v>0</v>
      </c>
      <c r="O2" s="557"/>
      <c r="P2" s="558"/>
      <c r="Q2" s="328"/>
      <c r="R2" s="328"/>
      <c r="S2" s="328"/>
      <c r="T2" s="559"/>
      <c r="U2" s="559"/>
      <c r="V2" s="559"/>
      <c r="W2" s="559"/>
      <c r="X2" s="559"/>
      <c r="Y2" s="559"/>
      <c r="Z2" s="559"/>
      <c r="AA2" s="559"/>
      <c r="AB2" s="559"/>
      <c r="AC2" s="559"/>
      <c r="AD2" s="559"/>
      <c r="AE2" s="559"/>
      <c r="AF2" s="559"/>
      <c r="AG2" s="559"/>
      <c r="AH2" s="559"/>
      <c r="AI2" s="559"/>
      <c r="AJ2" s="560"/>
      <c r="AK2" s="561"/>
      <c r="AL2" s="328"/>
      <c r="AM2" s="328"/>
      <c r="AN2" s="328"/>
      <c r="AO2" s="552"/>
      <c r="AP2" s="328"/>
      <c r="AQ2" s="328"/>
      <c r="AR2" s="328"/>
      <c r="AS2" s="561"/>
      <c r="AT2" s="328"/>
    </row>
    <row r="3" spans="1:46">
      <c r="A3" s="476" t="s">
        <v>4</v>
      </c>
      <c r="B3" s="562">
        <v>45474</v>
      </c>
      <c r="C3" s="542"/>
      <c r="D3" s="541"/>
      <c r="E3" s="541"/>
      <c r="F3" s="541"/>
      <c r="G3" s="541"/>
      <c r="H3" s="542"/>
      <c r="I3" s="543"/>
      <c r="J3" s="563"/>
      <c r="K3" s="564"/>
      <c r="L3" s="565" t="s">
        <v>5</v>
      </c>
      <c r="M3" s="566"/>
      <c r="N3" s="490">
        <v>0</v>
      </c>
      <c r="O3" s="567"/>
      <c r="P3" s="568"/>
      <c r="Q3" s="328"/>
      <c r="R3" s="328"/>
      <c r="S3" s="328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569"/>
      <c r="AK3" s="570"/>
      <c r="AL3" s="328"/>
      <c r="AM3" s="328"/>
      <c r="AN3" s="328"/>
      <c r="AO3" s="552"/>
      <c r="AP3" s="328"/>
      <c r="AQ3" s="328"/>
      <c r="AR3" s="328"/>
      <c r="AS3" s="570"/>
      <c r="AT3" s="328"/>
    </row>
    <row r="4" spans="1:46">
      <c r="A4" s="476" t="s">
        <v>6</v>
      </c>
      <c r="B4" s="571"/>
      <c r="C4" s="542"/>
      <c r="D4" s="541"/>
      <c r="E4" s="541"/>
      <c r="F4" s="541"/>
      <c r="G4" s="541"/>
      <c r="H4" s="542"/>
      <c r="I4" s="543"/>
      <c r="J4" s="572"/>
      <c r="K4" s="573"/>
      <c r="L4" s="565" t="s">
        <v>7</v>
      </c>
      <c r="M4" s="566"/>
      <c r="N4" s="491">
        <v>0</v>
      </c>
      <c r="O4" s="563"/>
      <c r="P4" s="1"/>
      <c r="Q4" s="328"/>
      <c r="R4" s="328"/>
      <c r="S4" s="328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574"/>
      <c r="AK4" s="570"/>
      <c r="AL4" s="328"/>
      <c r="AM4" s="328"/>
      <c r="AN4" s="328"/>
      <c r="AO4" s="552"/>
      <c r="AP4" s="328"/>
      <c r="AQ4" s="328"/>
      <c r="AR4" s="328"/>
      <c r="AS4" s="570"/>
      <c r="AT4" s="328"/>
    </row>
    <row r="5" spans="1:46" ht="15.75" thickBot="1">
      <c r="A5" s="474" t="s">
        <v>8</v>
      </c>
      <c r="B5" s="389"/>
      <c r="C5" s="575"/>
      <c r="D5" s="576"/>
      <c r="E5" s="577"/>
      <c r="F5" s="578"/>
      <c r="G5" s="578"/>
      <c r="H5" s="578"/>
      <c r="I5" s="578"/>
      <c r="J5" s="579"/>
      <c r="K5" s="580"/>
      <c r="L5" s="581"/>
      <c r="M5" s="581"/>
      <c r="N5" s="581"/>
      <c r="O5" s="582"/>
      <c r="P5" s="583"/>
      <c r="Q5" s="328"/>
      <c r="R5" s="328"/>
      <c r="S5" s="328"/>
      <c r="T5" s="328"/>
      <c r="U5" s="328"/>
      <c r="V5" s="584"/>
      <c r="W5" s="328"/>
      <c r="X5" s="328"/>
      <c r="Y5" s="585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586"/>
      <c r="AK5" s="328"/>
      <c r="AL5" s="328"/>
      <c r="AM5" s="328"/>
      <c r="AN5" s="328"/>
      <c r="AO5" s="428"/>
      <c r="AP5" s="328"/>
      <c r="AQ5" s="328"/>
      <c r="AR5" s="328"/>
      <c r="AS5" s="328"/>
      <c r="AT5" s="328"/>
    </row>
    <row r="6" spans="1:46" ht="13.5" customHeight="1">
      <c r="A6" s="707" t="s">
        <v>9</v>
      </c>
      <c r="B6" s="709" t="s">
        <v>10</v>
      </c>
      <c r="C6" s="709" t="s">
        <v>11</v>
      </c>
      <c r="D6" s="449" t="s">
        <v>12</v>
      </c>
      <c r="E6" s="620"/>
      <c r="F6" s="621"/>
      <c r="G6" s="393" t="s">
        <v>13</v>
      </c>
      <c r="H6" s="621"/>
      <c r="I6" s="621"/>
      <c r="J6" s="621"/>
      <c r="K6" s="622"/>
      <c r="L6" s="451" t="s">
        <v>14</v>
      </c>
      <c r="M6" s="453" t="s">
        <v>15</v>
      </c>
      <c r="N6" s="107" t="s">
        <v>16</v>
      </c>
      <c r="O6" s="305"/>
      <c r="P6" s="306" t="s">
        <v>17</v>
      </c>
      <c r="Q6" s="307"/>
      <c r="R6" s="305"/>
      <c r="S6" s="306" t="s">
        <v>18</v>
      </c>
      <c r="T6" s="307"/>
      <c r="U6" s="305"/>
      <c r="V6" s="306" t="s">
        <v>19</v>
      </c>
      <c r="W6" s="307"/>
      <c r="X6" s="305"/>
      <c r="Y6" s="306" t="s">
        <v>20</v>
      </c>
      <c r="Z6" s="307"/>
      <c r="AA6" s="305"/>
      <c r="AB6" s="306" t="s">
        <v>21</v>
      </c>
      <c r="AC6" s="307"/>
      <c r="AD6" s="305"/>
      <c r="AE6" s="306" t="s">
        <v>22</v>
      </c>
      <c r="AF6" s="307"/>
      <c r="AG6" s="305"/>
      <c r="AH6" s="306" t="s">
        <v>23</v>
      </c>
      <c r="AI6" s="307"/>
      <c r="AJ6" s="108" t="s">
        <v>24</v>
      </c>
      <c r="AK6" s="32"/>
      <c r="AL6" s="321" t="s">
        <v>25</v>
      </c>
      <c r="AM6" s="316"/>
      <c r="AN6" s="316"/>
      <c r="AO6" s="316"/>
      <c r="AP6" s="316"/>
      <c r="AQ6" s="316"/>
      <c r="AR6" s="317"/>
      <c r="AS6" s="444" t="s">
        <v>26</v>
      </c>
      <c r="AT6" s="312" t="s">
        <v>27</v>
      </c>
    </row>
    <row r="7" spans="1:46" ht="14.25" customHeight="1" thickBot="1">
      <c r="A7" s="708"/>
      <c r="B7" s="710"/>
      <c r="C7" s="710"/>
      <c r="D7" s="450" t="s">
        <v>28</v>
      </c>
      <c r="E7" s="623"/>
      <c r="F7" s="624"/>
      <c r="G7" s="396" t="s">
        <v>29</v>
      </c>
      <c r="H7" s="624"/>
      <c r="I7" s="624"/>
      <c r="J7" s="624"/>
      <c r="K7" s="625"/>
      <c r="L7" s="452" t="s">
        <v>30</v>
      </c>
      <c r="M7" s="109" t="s">
        <v>28</v>
      </c>
      <c r="N7" s="109" t="s">
        <v>31</v>
      </c>
      <c r="O7" s="115">
        <f>B3</f>
        <v>45474</v>
      </c>
      <c r="P7" s="115" t="s">
        <v>32</v>
      </c>
      <c r="Q7" s="116">
        <f>EDATE(O7,12)-1</f>
        <v>45838</v>
      </c>
      <c r="R7" s="117">
        <f>EDATE(O7,12)</f>
        <v>45839</v>
      </c>
      <c r="S7" s="115" t="s">
        <v>32</v>
      </c>
      <c r="T7" s="116">
        <f>EDATE(R7,12)-1</f>
        <v>46203</v>
      </c>
      <c r="U7" s="117">
        <f>EDATE(R7,12)</f>
        <v>46204</v>
      </c>
      <c r="V7" s="115" t="s">
        <v>32</v>
      </c>
      <c r="W7" s="116">
        <f>EDATE(U7,12)-1</f>
        <v>46568</v>
      </c>
      <c r="X7" s="117">
        <f>EDATE(U7,12)</f>
        <v>46569</v>
      </c>
      <c r="Y7" s="115" t="s">
        <v>32</v>
      </c>
      <c r="Z7" s="116">
        <f>EDATE(X7,12)-1</f>
        <v>46934</v>
      </c>
      <c r="AA7" s="117">
        <f>EDATE(X7,12)</f>
        <v>46935</v>
      </c>
      <c r="AB7" s="115" t="s">
        <v>32</v>
      </c>
      <c r="AC7" s="116">
        <f>EDATE(AA7,12)-1</f>
        <v>47299</v>
      </c>
      <c r="AD7" s="117">
        <f>EDATE(AA7,12)</f>
        <v>47300</v>
      </c>
      <c r="AE7" s="115" t="s">
        <v>32</v>
      </c>
      <c r="AF7" s="116">
        <f>EDATE(AD7,12)-1</f>
        <v>47664</v>
      </c>
      <c r="AG7" s="117">
        <f>EDATE(AD7,12)</f>
        <v>47665</v>
      </c>
      <c r="AH7" s="115" t="s">
        <v>32</v>
      </c>
      <c r="AI7" s="116">
        <f>EDATE(AG7,12)-1</f>
        <v>48029</v>
      </c>
      <c r="AJ7" s="229"/>
      <c r="AK7" s="32"/>
      <c r="AL7" s="318"/>
      <c r="AM7" s="319"/>
      <c r="AN7" s="319"/>
      <c r="AO7" s="319"/>
      <c r="AP7" s="319"/>
      <c r="AQ7" s="319"/>
      <c r="AR7" s="320"/>
      <c r="AS7" s="445"/>
      <c r="AT7" s="322"/>
    </row>
    <row r="8" spans="1:46">
      <c r="A8" s="73" t="s">
        <v>33</v>
      </c>
      <c r="B8" s="74"/>
      <c r="C8" s="74"/>
      <c r="D8" s="75"/>
      <c r="E8" s="448">
        <v>1</v>
      </c>
      <c r="F8" s="448">
        <v>2</v>
      </c>
      <c r="G8" s="448">
        <v>3</v>
      </c>
      <c r="H8" s="448">
        <v>4</v>
      </c>
      <c r="I8" s="448">
        <v>5</v>
      </c>
      <c r="J8" s="448">
        <v>6</v>
      </c>
      <c r="K8" s="448">
        <v>7</v>
      </c>
      <c r="L8" s="77"/>
      <c r="M8" s="77"/>
      <c r="N8" s="77"/>
      <c r="O8" s="78" t="s">
        <v>34</v>
      </c>
      <c r="P8" s="79" t="s">
        <v>30</v>
      </c>
      <c r="Q8" s="80" t="s">
        <v>16</v>
      </c>
      <c r="R8" s="78" t="s">
        <v>34</v>
      </c>
      <c r="S8" s="81" t="s">
        <v>30</v>
      </c>
      <c r="T8" s="82" t="s">
        <v>16</v>
      </c>
      <c r="U8" s="83" t="s">
        <v>34</v>
      </c>
      <c r="V8" s="84" t="s">
        <v>30</v>
      </c>
      <c r="W8" s="82" t="s">
        <v>16</v>
      </c>
      <c r="X8" s="78" t="s">
        <v>34</v>
      </c>
      <c r="Y8" s="81" t="s">
        <v>30</v>
      </c>
      <c r="Z8" s="82" t="s">
        <v>16</v>
      </c>
      <c r="AA8" s="78" t="s">
        <v>34</v>
      </c>
      <c r="AB8" s="81" t="s">
        <v>30</v>
      </c>
      <c r="AC8" s="82" t="s">
        <v>16</v>
      </c>
      <c r="AD8" s="78" t="s">
        <v>34</v>
      </c>
      <c r="AE8" s="81" t="s">
        <v>30</v>
      </c>
      <c r="AF8" s="82" t="s">
        <v>16</v>
      </c>
      <c r="AG8" s="78" t="s">
        <v>34</v>
      </c>
      <c r="AH8" s="81" t="s">
        <v>30</v>
      </c>
      <c r="AI8" s="82" t="s">
        <v>16</v>
      </c>
      <c r="AJ8" s="230"/>
      <c r="AL8" s="446" t="s">
        <v>17</v>
      </c>
      <c r="AM8" s="446" t="s">
        <v>18</v>
      </c>
      <c r="AN8" s="446" t="s">
        <v>19</v>
      </c>
      <c r="AO8" s="447" t="s">
        <v>20</v>
      </c>
      <c r="AP8" s="446" t="s">
        <v>21</v>
      </c>
      <c r="AQ8" s="446" t="s">
        <v>22</v>
      </c>
      <c r="AR8" s="446" t="s">
        <v>23</v>
      </c>
      <c r="AS8" s="99" t="s">
        <v>35</v>
      </c>
      <c r="AT8" s="99" t="s">
        <v>36</v>
      </c>
    </row>
    <row r="9" spans="1:46">
      <c r="A9" s="67"/>
      <c r="B9" s="68" t="s">
        <v>37</v>
      </c>
      <c r="C9" s="98"/>
      <c r="D9" s="69"/>
      <c r="E9" s="225">
        <v>0</v>
      </c>
      <c r="F9" s="225">
        <v>0</v>
      </c>
      <c r="G9" s="225">
        <v>0</v>
      </c>
      <c r="H9" s="225">
        <v>0</v>
      </c>
      <c r="I9" s="225">
        <v>0</v>
      </c>
      <c r="J9" s="225">
        <v>0</v>
      </c>
      <c r="K9" s="225">
        <v>0</v>
      </c>
      <c r="L9" s="207">
        <v>0</v>
      </c>
      <c r="M9" s="69"/>
      <c r="N9" s="149">
        <f>IFERROR(VLOOKUP(M9,'Additional Calculations'!$L$2:$M$11,2,FALSE),0)</f>
        <v>0</v>
      </c>
      <c r="O9" s="209">
        <f t="shared" ref="O9:O40" si="0">IF($D9="12-month",12*E9, IF($D9="9-month",9*E9, IF($D9="summer", 3*E9, IF($D9="grad",E9*6, IF($D9="hourly",E9/2080*12,0)))))</f>
        <v>0</v>
      </c>
      <c r="P9" s="210">
        <f>ROUND(IF(D9="12-month",E9*L9,IF(D9="9-month",E9*L9,IF(D9="summer",L9*0.025*13*E9,IF(D9="grad",E9*L9,IF(D9="hourly",E9*L9,0))))),0)</f>
        <v>0</v>
      </c>
      <c r="Q9" s="211">
        <f>ROUND(IF($M9&lt;&gt;"grad",P9*$N9,$N9*$E9),0)</f>
        <v>0</v>
      </c>
      <c r="R9" s="212">
        <f t="shared" ref="R9:R40" si="1">IF($D9="12-month",12*F9, IF($D9="9-month",9*F9, IF($D9="summer", 3*F9, IF($D9="grad",F9*6, IF($D9="hourly",F9/2080*12,0)))))</f>
        <v>0</v>
      </c>
      <c r="S9" s="213">
        <f t="shared" ref="S9:S40" si="2">ROUND((IF(D9="12-month",F9*L9,IF(D9="9-month",F9*L9,IF(D9="summer",L9*0.025*13*F9,IF(D9="grad",F9*L9,IF(D9="hourly",F9*L9,))))))*(1+$N$2),0)</f>
        <v>0</v>
      </c>
      <c r="T9" s="214">
        <f t="shared" ref="T9:T40" si="3">ROUND(IF($M9&lt;&gt;"grad",$S9*$N9,($N9*$F9)*(1+$N$3)),0)</f>
        <v>0</v>
      </c>
      <c r="U9" s="212">
        <f t="shared" ref="U9:U40" si="4">IF($D9="12-month",12*G9, IF($D9="9-month",9*G9, IF($D9="summer", 3*G9, IF($D9="grad",G9*6, IF($D9="hourly",G9/2080*12,0)))))</f>
        <v>0</v>
      </c>
      <c r="V9" s="213">
        <f t="shared" ref="V9:V40" si="5">ROUND((IF(D9="12-month",G9*L9,IF(D9="9-month",G9*L9,IF(D9="summer",L9*0.025*13*G9,IF(D9="grad",G9*L9,IF(D9="hourly",G9*L9,))))))*((1+$N$2)^2),0)</f>
        <v>0</v>
      </c>
      <c r="W9" s="214">
        <f t="shared" ref="W9:W40" si="6">ROUND(IF($M9&lt;&gt;"grad",$V9*$N9,($N9*$G9)*((1+$N$3)^2)),0)</f>
        <v>0</v>
      </c>
      <c r="X9" s="212">
        <f t="shared" ref="X9:X40" si="7">IF($D9="12-month",12*H9, IF($D9="9-month",9*H9, IF($D9="summer", 3*H9, IF($D9="grad",H9*6, IF($D9="hourly",H9/2080*12,0)))))</f>
        <v>0</v>
      </c>
      <c r="Y9" s="213">
        <f t="shared" ref="Y9:Y40" si="8">ROUND((IF(D9="12-month",H9*L9,IF(D9="9-month",H9*L9,IF(D9="summer",L9*0.025*13*H9,IF(D9="grad",H9*L9,IF(D9="hourly",H9*L9,))))))*((1+$N$2)^3),0)</f>
        <v>0</v>
      </c>
      <c r="Z9" s="214">
        <f>ROUND(IF($M9&lt;&gt;"grad",$Y9*$N9,($N9*$H9)*((1+$N$3)^3)),0)</f>
        <v>0</v>
      </c>
      <c r="AA9" s="212">
        <f t="shared" ref="AA9:AA40" si="9">IF($D9="12-month",12*I9, IF($D9="9-month",9*I9, IF($D9="summer", 3*I9, IF($D9="grad",I9*6, IF($D9="hourly",I9/2080*12,0)))))</f>
        <v>0</v>
      </c>
      <c r="AB9" s="215">
        <f t="shared" ref="AB9:AB40" si="10">ROUND((IF(D9="12-month",I9*L9,IF(D9="9-month",I9*L9,IF(D9="summer",L9*0.025*13*I9,IF(D9="grad",I9*L9,IF(D9="hourly",I9*L9,))))))*((1+$N$2)^4),0)</f>
        <v>0</v>
      </c>
      <c r="AC9" s="214">
        <f t="shared" ref="AC9:AC40" si="11">ROUND(IF($M9&lt;&gt;"grad",$AB9*$N9,($N9*$I9)*((1+$N$3)^4)),0)</f>
        <v>0</v>
      </c>
      <c r="AD9" s="212">
        <f>IF($D9="12-month",12*J9, IF($D9="9-month",9*J9, IF($D9="summer", 3*J9, IF($D9="grad",J9*6, IF($D9="hourly",J9/2080*12,0)))))</f>
        <v>0</v>
      </c>
      <c r="AE9" s="215">
        <f>ROUND((IF($D9="12-month",J9*$L9,IF($D9="9-month",J9*$L9,IF($D9="summer",$L9*0.025*13*J9,IF($D9="grad",J9*$L9,IF($D9="hourly",J9*$L9,))))))*((1+$N$2)^5),0)</f>
        <v>0</v>
      </c>
      <c r="AF9" s="214">
        <f>ROUND(IF($M9&lt;&gt;"grad",$AE9*$N9,($N9*$J9)*((1+$N$3)^5)),0)</f>
        <v>0</v>
      </c>
      <c r="AG9" s="212">
        <f>IF($D9="12-month",12*K9, IF($D9="9-month",9*K9, IF($D9="summer", 3*K9, IF($D9="grad",K9*6, IF($D9="hourly",K9/2080*12,0)))))</f>
        <v>0</v>
      </c>
      <c r="AH9" s="215">
        <f>ROUND((IF($D9="12-month",K9*$L9,IF($D9="9-month",K9*$L9,IF($D9="summer",$L9*0.025*13*K9,IF($D9="grad",K9*$L9,IF($D9="hourly",K9*$L9,))))))*((1+$N$2)^6),0)</f>
        <v>0</v>
      </c>
      <c r="AI9" s="214">
        <f>ROUND(IF($M9&lt;&gt;"grad",$AH9*$N9,($N9*$K9)*((1+$N$3)^6)),0)</f>
        <v>0</v>
      </c>
      <c r="AJ9" s="231">
        <f>ROUND(SUM(P9,Q9,S9,T9,V9,W9,Y9,Z9,AB9,AC9, AE9,AF9,AH9,AI9),0)</f>
        <v>0</v>
      </c>
      <c r="AK9" s="197"/>
      <c r="AL9" s="522">
        <f t="shared" ref="AL9:AL40" si="12">L9</f>
        <v>0</v>
      </c>
      <c r="AM9" s="523">
        <f t="shared" ref="AM9:AR9" si="13">ROUND(AL9*(1+$N$2),0)</f>
        <v>0</v>
      </c>
      <c r="AN9" s="523">
        <f t="shared" si="13"/>
        <v>0</v>
      </c>
      <c r="AO9" s="523">
        <f t="shared" si="13"/>
        <v>0</v>
      </c>
      <c r="AP9" s="524">
        <f t="shared" si="13"/>
        <v>0</v>
      </c>
      <c r="AQ9" s="524">
        <f t="shared" si="13"/>
        <v>0</v>
      </c>
      <c r="AR9" s="524">
        <f t="shared" si="13"/>
        <v>0</v>
      </c>
      <c r="AS9" s="100"/>
      <c r="AT9" s="101"/>
    </row>
    <row r="10" spans="1:46">
      <c r="A10" s="26"/>
      <c r="B10" s="24"/>
      <c r="C10" s="98"/>
      <c r="D10" s="69"/>
      <c r="E10" s="225">
        <v>0</v>
      </c>
      <c r="F10" s="225">
        <v>0</v>
      </c>
      <c r="G10" s="225">
        <v>0</v>
      </c>
      <c r="H10" s="225">
        <v>0</v>
      </c>
      <c r="I10" s="225">
        <v>0</v>
      </c>
      <c r="J10" s="225">
        <v>0</v>
      </c>
      <c r="K10" s="225">
        <v>0</v>
      </c>
      <c r="L10" s="207">
        <v>0</v>
      </c>
      <c r="M10" s="69"/>
      <c r="N10" s="149">
        <f>IFERROR(VLOOKUP(M10,'Additional Calculations'!$L$2:$M$11,2,FALSE),0)</f>
        <v>0</v>
      </c>
      <c r="O10" s="216">
        <f t="shared" si="0"/>
        <v>0</v>
      </c>
      <c r="P10" s="217">
        <f>ROUND(IF(D10="12-month",E10*L10,IF(D10="9-month",E10*L10,IF(D10="summer",L10*0.025*13*E10,IF(D10="grad",E10*L10,IF(D10="hourly",E10*L10,))))),0)</f>
        <v>0</v>
      </c>
      <c r="Q10" s="218">
        <f>ROUND(IF($M10&lt;&gt;"grad",P10*$N10,$N10*$E10),0)</f>
        <v>0</v>
      </c>
      <c r="R10" s="219">
        <f t="shared" si="1"/>
        <v>0</v>
      </c>
      <c r="S10" s="213">
        <f t="shared" si="2"/>
        <v>0</v>
      </c>
      <c r="T10" s="220">
        <f t="shared" si="3"/>
        <v>0</v>
      </c>
      <c r="U10" s="219">
        <f t="shared" si="4"/>
        <v>0</v>
      </c>
      <c r="V10" s="213">
        <f t="shared" si="5"/>
        <v>0</v>
      </c>
      <c r="W10" s="220">
        <f t="shared" si="6"/>
        <v>0</v>
      </c>
      <c r="X10" s="219">
        <f t="shared" si="7"/>
        <v>0</v>
      </c>
      <c r="Y10" s="213">
        <f t="shared" si="8"/>
        <v>0</v>
      </c>
      <c r="Z10" s="220">
        <f t="shared" ref="Z9:Z40" si="14">ROUND(IF($M10&lt;&gt;"grad",$Y10*$N10,($N10*$H10)*((1+$N$3)^3)),0)</f>
        <v>0</v>
      </c>
      <c r="AA10" s="219">
        <f t="shared" si="9"/>
        <v>0</v>
      </c>
      <c r="AB10" s="221">
        <f t="shared" si="10"/>
        <v>0</v>
      </c>
      <c r="AC10" s="220">
        <f t="shared" si="11"/>
        <v>0</v>
      </c>
      <c r="AD10" s="212">
        <f t="shared" ref="AD10:AD40" si="15">IF($D10="12-month",12*J10, IF($D10="9-month",9*J10, IF($D10="summer", 3*J10, IF($D10="grad",J10*6, IF($D10="hourly",J10/2080*12,0)))))</f>
        <v>0</v>
      </c>
      <c r="AE10" s="221">
        <f t="shared" ref="AE10:AE25" si="16">ROUND((IF($D10="12-month",J10*$L10,IF($D10="9-month",J10*$L10,IF($D10="summer",$L10*0.025*13*J10,IF($D10="grad",J10*$L10,IF($D10="hourly",J10*$L10,))))))*((1+$N$2)^5),0)</f>
        <v>0</v>
      </c>
      <c r="AF10" s="214">
        <f t="shared" ref="AF10:AF25" si="17">ROUND(IF($M10&lt;&gt;"grad",$AE10*$N10,($N10*$J10)*((1+$N$3)^5)),0)</f>
        <v>0</v>
      </c>
      <c r="AG10" s="212">
        <f t="shared" ref="AG10:AG25" si="18">IF($D10="12-month",12*K10, IF($D10="9-month",9*K10, IF($D10="summer", 3*K10, IF($D10="grad",K10*6, IF($D10="hourly",K10/2080*12,0)))))</f>
        <v>0</v>
      </c>
      <c r="AH10" s="221">
        <f t="shared" ref="AH10:AH40" si="19">ROUND((IF($D10="12-month",K10*$L10,IF($D10="9-month",K10*$L10,IF($D10="summer",$L10*0.025*13*K10,IF($D10="grad",K10*$L10,IF($D10="hourly",K10*$L10,))))))*((1+$N$2)^6),0)</f>
        <v>0</v>
      </c>
      <c r="AI10" s="214">
        <f t="shared" ref="AI10:AI25" si="20">ROUND(IF($M10&lt;&gt;"grad",$AH10*$N10,($N10*$K10)*((1+$N$3)^6)),0)</f>
        <v>0</v>
      </c>
      <c r="AJ10" s="231">
        <f t="shared" ref="AJ10:AJ40" si="21">ROUND(SUM(P10,Q10,S10,T10,V10,W10,Y10,Z10,AB10,AC10, AE10,AF10,AH10,AI10),0)</f>
        <v>0</v>
      </c>
      <c r="AK10" s="197"/>
      <c r="AL10" s="525">
        <f t="shared" si="12"/>
        <v>0</v>
      </c>
      <c r="AM10" s="526">
        <f t="shared" ref="AM10:AR10" si="22">ROUND(AL10*(1+$N$2),0)</f>
        <v>0</v>
      </c>
      <c r="AN10" s="526">
        <f t="shared" si="22"/>
        <v>0</v>
      </c>
      <c r="AO10" s="526">
        <f t="shared" si="22"/>
        <v>0</v>
      </c>
      <c r="AP10" s="527">
        <f t="shared" si="22"/>
        <v>0</v>
      </c>
      <c r="AQ10" s="527">
        <f t="shared" si="22"/>
        <v>0</v>
      </c>
      <c r="AR10" s="527">
        <f t="shared" si="22"/>
        <v>0</v>
      </c>
      <c r="AS10" s="102"/>
      <c r="AT10" s="103"/>
    </row>
    <row r="11" spans="1:46">
      <c r="A11" s="26"/>
      <c r="B11" s="24"/>
      <c r="C11" s="98"/>
      <c r="D11" s="69"/>
      <c r="E11" s="225">
        <v>0</v>
      </c>
      <c r="F11" s="225">
        <v>0</v>
      </c>
      <c r="G11" s="225">
        <v>0</v>
      </c>
      <c r="H11" s="225">
        <v>0</v>
      </c>
      <c r="I11" s="225">
        <v>0</v>
      </c>
      <c r="J11" s="225">
        <v>0</v>
      </c>
      <c r="K11" s="225">
        <v>0</v>
      </c>
      <c r="L11" s="207">
        <v>0</v>
      </c>
      <c r="M11" s="69"/>
      <c r="N11" s="149">
        <f>IFERROR(VLOOKUP(M11,'Additional Calculations'!$L$2:$M$11,2,FALSE),0)</f>
        <v>0</v>
      </c>
      <c r="O11" s="216">
        <f t="shared" si="0"/>
        <v>0</v>
      </c>
      <c r="P11" s="217">
        <f>ROUND(IF(D11="12-month",E11*L11,IF(D11="9-month",E11*L11,IF(D11="summer",L11*0.025*13*E11,IF(D11="grad",E11*L11,IF(D11="hourly",E11*L11,))))),0)</f>
        <v>0</v>
      </c>
      <c r="Q11" s="218">
        <f>ROUND(IF($M11&lt;&gt;"grad",P11*$N11,$N11*$E11),0)</f>
        <v>0</v>
      </c>
      <c r="R11" s="219">
        <f t="shared" si="1"/>
        <v>0</v>
      </c>
      <c r="S11" s="213">
        <f t="shared" si="2"/>
        <v>0</v>
      </c>
      <c r="T11" s="220">
        <f t="shared" si="3"/>
        <v>0</v>
      </c>
      <c r="U11" s="219">
        <f t="shared" si="4"/>
        <v>0</v>
      </c>
      <c r="V11" s="213">
        <f t="shared" si="5"/>
        <v>0</v>
      </c>
      <c r="W11" s="220">
        <f t="shared" si="6"/>
        <v>0</v>
      </c>
      <c r="X11" s="219">
        <f t="shared" si="7"/>
        <v>0</v>
      </c>
      <c r="Y11" s="213">
        <f t="shared" si="8"/>
        <v>0</v>
      </c>
      <c r="Z11" s="220">
        <f t="shared" si="14"/>
        <v>0</v>
      </c>
      <c r="AA11" s="219">
        <f t="shared" si="9"/>
        <v>0</v>
      </c>
      <c r="AB11" s="221">
        <f t="shared" si="10"/>
        <v>0</v>
      </c>
      <c r="AC11" s="220">
        <f t="shared" si="11"/>
        <v>0</v>
      </c>
      <c r="AD11" s="212">
        <f t="shared" si="15"/>
        <v>0</v>
      </c>
      <c r="AE11" s="221">
        <f t="shared" si="16"/>
        <v>0</v>
      </c>
      <c r="AF11" s="214">
        <f t="shared" si="17"/>
        <v>0</v>
      </c>
      <c r="AG11" s="212">
        <f t="shared" si="18"/>
        <v>0</v>
      </c>
      <c r="AH11" s="221">
        <f t="shared" si="19"/>
        <v>0</v>
      </c>
      <c r="AI11" s="214">
        <f t="shared" si="20"/>
        <v>0</v>
      </c>
      <c r="AJ11" s="231">
        <f t="shared" si="21"/>
        <v>0</v>
      </c>
      <c r="AK11" s="197"/>
      <c r="AL11" s="525">
        <f t="shared" si="12"/>
        <v>0</v>
      </c>
      <c r="AM11" s="526">
        <f t="shared" ref="AM11:AR11" si="23">ROUND(AL11*(1+$N$2),0)</f>
        <v>0</v>
      </c>
      <c r="AN11" s="526">
        <f t="shared" si="23"/>
        <v>0</v>
      </c>
      <c r="AO11" s="526">
        <f t="shared" si="23"/>
        <v>0</v>
      </c>
      <c r="AP11" s="527">
        <f t="shared" si="23"/>
        <v>0</v>
      </c>
      <c r="AQ11" s="527">
        <f t="shared" si="23"/>
        <v>0</v>
      </c>
      <c r="AR11" s="527">
        <f t="shared" si="23"/>
        <v>0</v>
      </c>
      <c r="AS11" s="102"/>
      <c r="AT11" s="103"/>
    </row>
    <row r="12" spans="1:46">
      <c r="A12" s="26"/>
      <c r="B12" s="24"/>
      <c r="C12" s="98"/>
      <c r="D12" s="69"/>
      <c r="E12" s="225">
        <v>0</v>
      </c>
      <c r="F12" s="225">
        <v>0</v>
      </c>
      <c r="G12" s="225">
        <v>0</v>
      </c>
      <c r="H12" s="225">
        <v>0</v>
      </c>
      <c r="I12" s="225">
        <v>0</v>
      </c>
      <c r="J12" s="225">
        <v>0</v>
      </c>
      <c r="K12" s="225">
        <v>0</v>
      </c>
      <c r="L12" s="208">
        <v>0</v>
      </c>
      <c r="M12" s="69"/>
      <c r="N12" s="149">
        <f>IFERROR(VLOOKUP(M12,'Additional Calculations'!$L$2:$M$11,2,FALSE),0)</f>
        <v>0</v>
      </c>
      <c r="O12" s="216">
        <f t="shared" si="0"/>
        <v>0</v>
      </c>
      <c r="P12" s="217">
        <f t="shared" ref="P12:P33" si="24">ROUND(IF(D12="12-month",E12*L12,IF(D12="9-month",E12*L12,IF(D12="summer",L12*0.025*13*E12,IF(D12="grad",E12*L12,IF(D12="hourly",E12*L12,))))),0)</f>
        <v>0</v>
      </c>
      <c r="Q12" s="218">
        <f t="shared" ref="Q12:Q33" si="25">ROUND(IF($M12&lt;&gt;"grad",P12*$N12,$N12*$E12),0)</f>
        <v>0</v>
      </c>
      <c r="R12" s="219">
        <f t="shared" si="1"/>
        <v>0</v>
      </c>
      <c r="S12" s="213">
        <f t="shared" si="2"/>
        <v>0</v>
      </c>
      <c r="T12" s="220">
        <f t="shared" si="3"/>
        <v>0</v>
      </c>
      <c r="U12" s="219">
        <f t="shared" si="4"/>
        <v>0</v>
      </c>
      <c r="V12" s="213">
        <f t="shared" si="5"/>
        <v>0</v>
      </c>
      <c r="W12" s="220">
        <f t="shared" si="6"/>
        <v>0</v>
      </c>
      <c r="X12" s="219">
        <f t="shared" si="7"/>
        <v>0</v>
      </c>
      <c r="Y12" s="213">
        <f t="shared" si="8"/>
        <v>0</v>
      </c>
      <c r="Z12" s="220">
        <f t="shared" si="14"/>
        <v>0</v>
      </c>
      <c r="AA12" s="219">
        <f t="shared" si="9"/>
        <v>0</v>
      </c>
      <c r="AB12" s="221">
        <f t="shared" si="10"/>
        <v>0</v>
      </c>
      <c r="AC12" s="220">
        <f t="shared" si="11"/>
        <v>0</v>
      </c>
      <c r="AD12" s="212">
        <f t="shared" si="15"/>
        <v>0</v>
      </c>
      <c r="AE12" s="221">
        <f t="shared" si="16"/>
        <v>0</v>
      </c>
      <c r="AF12" s="214">
        <f t="shared" si="17"/>
        <v>0</v>
      </c>
      <c r="AG12" s="212">
        <f t="shared" si="18"/>
        <v>0</v>
      </c>
      <c r="AH12" s="221">
        <f t="shared" si="19"/>
        <v>0</v>
      </c>
      <c r="AI12" s="214">
        <f t="shared" si="20"/>
        <v>0</v>
      </c>
      <c r="AJ12" s="231">
        <f t="shared" si="21"/>
        <v>0</v>
      </c>
      <c r="AK12" s="197"/>
      <c r="AL12" s="525">
        <f t="shared" si="12"/>
        <v>0</v>
      </c>
      <c r="AM12" s="526">
        <f t="shared" ref="AM12:AR12" si="26">ROUND(AL12*(1+$N$2),0)</f>
        <v>0</v>
      </c>
      <c r="AN12" s="526">
        <f t="shared" si="26"/>
        <v>0</v>
      </c>
      <c r="AO12" s="526">
        <f t="shared" si="26"/>
        <v>0</v>
      </c>
      <c r="AP12" s="527">
        <f t="shared" si="26"/>
        <v>0</v>
      </c>
      <c r="AQ12" s="527">
        <f t="shared" si="26"/>
        <v>0</v>
      </c>
      <c r="AR12" s="527">
        <f t="shared" si="26"/>
        <v>0</v>
      </c>
      <c r="AS12" s="102"/>
      <c r="AT12" s="103"/>
    </row>
    <row r="13" spans="1:46">
      <c r="A13" s="26"/>
      <c r="B13" s="24"/>
      <c r="C13" s="98"/>
      <c r="D13" s="69"/>
      <c r="E13" s="225">
        <v>0</v>
      </c>
      <c r="F13" s="225">
        <v>0</v>
      </c>
      <c r="G13" s="225">
        <v>0</v>
      </c>
      <c r="H13" s="225">
        <v>0</v>
      </c>
      <c r="I13" s="225">
        <v>0</v>
      </c>
      <c r="J13" s="225">
        <v>0</v>
      </c>
      <c r="K13" s="225">
        <v>0</v>
      </c>
      <c r="L13" s="208">
        <v>0</v>
      </c>
      <c r="M13" s="69"/>
      <c r="N13" s="149">
        <f>IFERROR(VLOOKUP(M13,'Additional Calculations'!$L$2:$M$11,2,FALSE),0)</f>
        <v>0</v>
      </c>
      <c r="O13" s="216">
        <f t="shared" si="0"/>
        <v>0</v>
      </c>
      <c r="P13" s="217">
        <f t="shared" si="24"/>
        <v>0</v>
      </c>
      <c r="Q13" s="218">
        <f t="shared" si="25"/>
        <v>0</v>
      </c>
      <c r="R13" s="219">
        <f t="shared" si="1"/>
        <v>0</v>
      </c>
      <c r="S13" s="213">
        <f t="shared" si="2"/>
        <v>0</v>
      </c>
      <c r="T13" s="220">
        <f t="shared" si="3"/>
        <v>0</v>
      </c>
      <c r="U13" s="219">
        <f t="shared" si="4"/>
        <v>0</v>
      </c>
      <c r="V13" s="213">
        <f t="shared" si="5"/>
        <v>0</v>
      </c>
      <c r="W13" s="220">
        <f t="shared" si="6"/>
        <v>0</v>
      </c>
      <c r="X13" s="219">
        <f t="shared" si="7"/>
        <v>0</v>
      </c>
      <c r="Y13" s="213">
        <f t="shared" si="8"/>
        <v>0</v>
      </c>
      <c r="Z13" s="220">
        <f t="shared" si="14"/>
        <v>0</v>
      </c>
      <c r="AA13" s="219">
        <f t="shared" si="9"/>
        <v>0</v>
      </c>
      <c r="AB13" s="221">
        <f t="shared" si="10"/>
        <v>0</v>
      </c>
      <c r="AC13" s="220">
        <f t="shared" si="11"/>
        <v>0</v>
      </c>
      <c r="AD13" s="212">
        <f t="shared" si="15"/>
        <v>0</v>
      </c>
      <c r="AE13" s="221">
        <f t="shared" si="16"/>
        <v>0</v>
      </c>
      <c r="AF13" s="214">
        <f t="shared" si="17"/>
        <v>0</v>
      </c>
      <c r="AG13" s="212">
        <f t="shared" si="18"/>
        <v>0</v>
      </c>
      <c r="AH13" s="221">
        <f t="shared" si="19"/>
        <v>0</v>
      </c>
      <c r="AI13" s="214">
        <f t="shared" si="20"/>
        <v>0</v>
      </c>
      <c r="AJ13" s="231">
        <f t="shared" si="21"/>
        <v>0</v>
      </c>
      <c r="AK13" s="197"/>
      <c r="AL13" s="525">
        <f t="shared" si="12"/>
        <v>0</v>
      </c>
      <c r="AM13" s="526">
        <f t="shared" ref="AM13:AR13" si="27">ROUND(AL13*(1+$N$2),0)</f>
        <v>0</v>
      </c>
      <c r="AN13" s="526">
        <f t="shared" si="27"/>
        <v>0</v>
      </c>
      <c r="AO13" s="526">
        <f t="shared" si="27"/>
        <v>0</v>
      </c>
      <c r="AP13" s="527">
        <f t="shared" si="27"/>
        <v>0</v>
      </c>
      <c r="AQ13" s="527">
        <f t="shared" si="27"/>
        <v>0</v>
      </c>
      <c r="AR13" s="527">
        <f t="shared" si="27"/>
        <v>0</v>
      </c>
      <c r="AS13" s="102"/>
      <c r="AT13" s="103"/>
    </row>
    <row r="14" spans="1:46">
      <c r="A14" s="26"/>
      <c r="B14" s="24"/>
      <c r="C14" s="98"/>
      <c r="D14" s="69"/>
      <c r="E14" s="225">
        <v>0</v>
      </c>
      <c r="F14" s="225">
        <v>0</v>
      </c>
      <c r="G14" s="225">
        <v>0</v>
      </c>
      <c r="H14" s="225">
        <v>0</v>
      </c>
      <c r="I14" s="225">
        <v>0</v>
      </c>
      <c r="J14" s="225">
        <v>0</v>
      </c>
      <c r="K14" s="225">
        <v>0</v>
      </c>
      <c r="L14" s="207">
        <v>0</v>
      </c>
      <c r="M14" s="69"/>
      <c r="N14" s="149">
        <f>IFERROR(VLOOKUP(M14,'Additional Calculations'!$L$2:$M$11,2,FALSE),0)</f>
        <v>0</v>
      </c>
      <c r="O14" s="216">
        <f t="shared" si="0"/>
        <v>0</v>
      </c>
      <c r="P14" s="217">
        <f t="shared" si="24"/>
        <v>0</v>
      </c>
      <c r="Q14" s="218">
        <f t="shared" si="25"/>
        <v>0</v>
      </c>
      <c r="R14" s="219">
        <f t="shared" si="1"/>
        <v>0</v>
      </c>
      <c r="S14" s="213">
        <f t="shared" si="2"/>
        <v>0</v>
      </c>
      <c r="T14" s="220">
        <f t="shared" si="3"/>
        <v>0</v>
      </c>
      <c r="U14" s="219">
        <f t="shared" si="4"/>
        <v>0</v>
      </c>
      <c r="V14" s="213">
        <f t="shared" si="5"/>
        <v>0</v>
      </c>
      <c r="W14" s="220">
        <f t="shared" si="6"/>
        <v>0</v>
      </c>
      <c r="X14" s="219">
        <f t="shared" si="7"/>
        <v>0</v>
      </c>
      <c r="Y14" s="213">
        <f t="shared" si="8"/>
        <v>0</v>
      </c>
      <c r="Z14" s="220">
        <f t="shared" si="14"/>
        <v>0</v>
      </c>
      <c r="AA14" s="219">
        <f t="shared" si="9"/>
        <v>0</v>
      </c>
      <c r="AB14" s="221">
        <f t="shared" si="10"/>
        <v>0</v>
      </c>
      <c r="AC14" s="220">
        <f t="shared" si="11"/>
        <v>0</v>
      </c>
      <c r="AD14" s="212">
        <f t="shared" si="15"/>
        <v>0</v>
      </c>
      <c r="AE14" s="221">
        <f t="shared" si="16"/>
        <v>0</v>
      </c>
      <c r="AF14" s="214">
        <f t="shared" si="17"/>
        <v>0</v>
      </c>
      <c r="AG14" s="212">
        <f t="shared" si="18"/>
        <v>0</v>
      </c>
      <c r="AH14" s="221">
        <f t="shared" si="19"/>
        <v>0</v>
      </c>
      <c r="AI14" s="214">
        <f t="shared" si="20"/>
        <v>0</v>
      </c>
      <c r="AJ14" s="231">
        <f t="shared" si="21"/>
        <v>0</v>
      </c>
      <c r="AK14" s="197"/>
      <c r="AL14" s="525">
        <f t="shared" si="12"/>
        <v>0</v>
      </c>
      <c r="AM14" s="526">
        <f t="shared" ref="AM14:AR14" si="28">ROUND(AL14*(1+$N$2),0)</f>
        <v>0</v>
      </c>
      <c r="AN14" s="526">
        <f t="shared" si="28"/>
        <v>0</v>
      </c>
      <c r="AO14" s="526">
        <f t="shared" si="28"/>
        <v>0</v>
      </c>
      <c r="AP14" s="527">
        <f t="shared" si="28"/>
        <v>0</v>
      </c>
      <c r="AQ14" s="527">
        <f t="shared" si="28"/>
        <v>0</v>
      </c>
      <c r="AR14" s="527">
        <f t="shared" si="28"/>
        <v>0</v>
      </c>
      <c r="AS14" s="102"/>
      <c r="AT14" s="103"/>
    </row>
    <row r="15" spans="1:46">
      <c r="A15" s="26"/>
      <c r="B15" s="24"/>
      <c r="C15" s="98"/>
      <c r="D15" s="69"/>
      <c r="E15" s="225">
        <v>0</v>
      </c>
      <c r="F15" s="225">
        <v>0</v>
      </c>
      <c r="G15" s="225">
        <v>0</v>
      </c>
      <c r="H15" s="225">
        <v>0</v>
      </c>
      <c r="I15" s="225">
        <v>0</v>
      </c>
      <c r="J15" s="225">
        <v>0</v>
      </c>
      <c r="K15" s="225">
        <v>0</v>
      </c>
      <c r="L15" s="207">
        <v>0</v>
      </c>
      <c r="M15" s="69"/>
      <c r="N15" s="149">
        <f>IFERROR(VLOOKUP(M15,'Additional Calculations'!$L$2:$M$11,2,FALSE),0)</f>
        <v>0</v>
      </c>
      <c r="O15" s="216">
        <f t="shared" si="0"/>
        <v>0</v>
      </c>
      <c r="P15" s="217">
        <f t="shared" si="24"/>
        <v>0</v>
      </c>
      <c r="Q15" s="218">
        <f t="shared" si="25"/>
        <v>0</v>
      </c>
      <c r="R15" s="219">
        <f t="shared" si="1"/>
        <v>0</v>
      </c>
      <c r="S15" s="213">
        <f t="shared" si="2"/>
        <v>0</v>
      </c>
      <c r="T15" s="220">
        <f t="shared" si="3"/>
        <v>0</v>
      </c>
      <c r="U15" s="219">
        <f t="shared" si="4"/>
        <v>0</v>
      </c>
      <c r="V15" s="213">
        <f t="shared" si="5"/>
        <v>0</v>
      </c>
      <c r="W15" s="220">
        <f t="shared" si="6"/>
        <v>0</v>
      </c>
      <c r="X15" s="219">
        <f t="shared" si="7"/>
        <v>0</v>
      </c>
      <c r="Y15" s="213">
        <f t="shared" si="8"/>
        <v>0</v>
      </c>
      <c r="Z15" s="220">
        <f t="shared" si="14"/>
        <v>0</v>
      </c>
      <c r="AA15" s="219">
        <f t="shared" si="9"/>
        <v>0</v>
      </c>
      <c r="AB15" s="221">
        <f t="shared" si="10"/>
        <v>0</v>
      </c>
      <c r="AC15" s="220">
        <f t="shared" si="11"/>
        <v>0</v>
      </c>
      <c r="AD15" s="212">
        <f t="shared" si="15"/>
        <v>0</v>
      </c>
      <c r="AE15" s="221">
        <f t="shared" si="16"/>
        <v>0</v>
      </c>
      <c r="AF15" s="214">
        <f t="shared" si="17"/>
        <v>0</v>
      </c>
      <c r="AG15" s="212">
        <f t="shared" si="18"/>
        <v>0</v>
      </c>
      <c r="AH15" s="221">
        <f t="shared" si="19"/>
        <v>0</v>
      </c>
      <c r="AI15" s="214">
        <f>ROUND(IF($M15&lt;&gt;"grad",$AH15*$N15,($N15*$K15)*((1+$N$3)^6)),0)</f>
        <v>0</v>
      </c>
      <c r="AJ15" s="231">
        <f t="shared" si="21"/>
        <v>0</v>
      </c>
      <c r="AK15" s="197"/>
      <c r="AL15" s="525">
        <f t="shared" si="12"/>
        <v>0</v>
      </c>
      <c r="AM15" s="526">
        <f t="shared" ref="AM15:AR15" si="29">ROUND(AL15*(1+$N$2),0)</f>
        <v>0</v>
      </c>
      <c r="AN15" s="526">
        <f t="shared" si="29"/>
        <v>0</v>
      </c>
      <c r="AO15" s="526">
        <f t="shared" si="29"/>
        <v>0</v>
      </c>
      <c r="AP15" s="527">
        <f t="shared" si="29"/>
        <v>0</v>
      </c>
      <c r="AQ15" s="527">
        <f t="shared" si="29"/>
        <v>0</v>
      </c>
      <c r="AR15" s="527">
        <f t="shared" si="29"/>
        <v>0</v>
      </c>
      <c r="AS15" s="102"/>
      <c r="AT15" s="103"/>
    </row>
    <row r="16" spans="1:46">
      <c r="A16" s="26"/>
      <c r="B16" s="24"/>
      <c r="C16" s="98"/>
      <c r="D16" s="69"/>
      <c r="E16" s="225">
        <v>0</v>
      </c>
      <c r="F16" s="225">
        <v>0</v>
      </c>
      <c r="G16" s="225">
        <v>0</v>
      </c>
      <c r="H16" s="225">
        <v>0</v>
      </c>
      <c r="I16" s="225">
        <v>0</v>
      </c>
      <c r="J16" s="225">
        <v>0</v>
      </c>
      <c r="K16" s="225">
        <v>0</v>
      </c>
      <c r="L16" s="207">
        <v>0</v>
      </c>
      <c r="M16" s="69"/>
      <c r="N16" s="149">
        <f>IFERROR(VLOOKUP(M16,'Additional Calculations'!$L$2:$M$11,2,FALSE),0)</f>
        <v>0</v>
      </c>
      <c r="O16" s="216">
        <f t="shared" si="0"/>
        <v>0</v>
      </c>
      <c r="P16" s="217">
        <f t="shared" si="24"/>
        <v>0</v>
      </c>
      <c r="Q16" s="218">
        <f t="shared" si="25"/>
        <v>0</v>
      </c>
      <c r="R16" s="219">
        <f t="shared" si="1"/>
        <v>0</v>
      </c>
      <c r="S16" s="213">
        <f t="shared" si="2"/>
        <v>0</v>
      </c>
      <c r="T16" s="220">
        <f t="shared" si="3"/>
        <v>0</v>
      </c>
      <c r="U16" s="219">
        <f t="shared" si="4"/>
        <v>0</v>
      </c>
      <c r="V16" s="213">
        <f t="shared" si="5"/>
        <v>0</v>
      </c>
      <c r="W16" s="220">
        <f t="shared" si="6"/>
        <v>0</v>
      </c>
      <c r="X16" s="219">
        <f t="shared" si="7"/>
        <v>0</v>
      </c>
      <c r="Y16" s="213">
        <f t="shared" si="8"/>
        <v>0</v>
      </c>
      <c r="Z16" s="220">
        <f t="shared" si="14"/>
        <v>0</v>
      </c>
      <c r="AA16" s="219">
        <f t="shared" si="9"/>
        <v>0</v>
      </c>
      <c r="AB16" s="221">
        <f t="shared" si="10"/>
        <v>0</v>
      </c>
      <c r="AC16" s="220">
        <f t="shared" si="11"/>
        <v>0</v>
      </c>
      <c r="AD16" s="212">
        <f t="shared" si="15"/>
        <v>0</v>
      </c>
      <c r="AE16" s="221">
        <f t="shared" si="16"/>
        <v>0</v>
      </c>
      <c r="AF16" s="214">
        <f t="shared" si="17"/>
        <v>0</v>
      </c>
      <c r="AG16" s="212">
        <f t="shared" si="18"/>
        <v>0</v>
      </c>
      <c r="AH16" s="221">
        <f t="shared" si="19"/>
        <v>0</v>
      </c>
      <c r="AI16" s="214">
        <f t="shared" si="20"/>
        <v>0</v>
      </c>
      <c r="AJ16" s="231">
        <f t="shared" si="21"/>
        <v>0</v>
      </c>
      <c r="AK16" s="197"/>
      <c r="AL16" s="525">
        <f t="shared" si="12"/>
        <v>0</v>
      </c>
      <c r="AM16" s="526">
        <f t="shared" ref="AM16:AR16" si="30">ROUND(AL16*(1+$N$2),0)</f>
        <v>0</v>
      </c>
      <c r="AN16" s="526">
        <f t="shared" si="30"/>
        <v>0</v>
      </c>
      <c r="AO16" s="526">
        <f t="shared" si="30"/>
        <v>0</v>
      </c>
      <c r="AP16" s="527">
        <f t="shared" si="30"/>
        <v>0</v>
      </c>
      <c r="AQ16" s="527">
        <f t="shared" si="30"/>
        <v>0</v>
      </c>
      <c r="AR16" s="527">
        <f t="shared" si="30"/>
        <v>0</v>
      </c>
      <c r="AS16" s="102"/>
      <c r="AT16" s="103"/>
    </row>
    <row r="17" spans="1:46">
      <c r="A17" s="26"/>
      <c r="B17" s="24"/>
      <c r="C17" s="98"/>
      <c r="D17" s="69"/>
      <c r="E17" s="225">
        <v>0</v>
      </c>
      <c r="F17" s="225">
        <v>0</v>
      </c>
      <c r="G17" s="225">
        <v>0</v>
      </c>
      <c r="H17" s="225">
        <v>0</v>
      </c>
      <c r="I17" s="225">
        <v>0</v>
      </c>
      <c r="J17" s="225">
        <v>0</v>
      </c>
      <c r="K17" s="225">
        <v>0</v>
      </c>
      <c r="L17" s="208">
        <v>0</v>
      </c>
      <c r="M17" s="69"/>
      <c r="N17" s="149">
        <f>IFERROR(VLOOKUP(M17,'Additional Calculations'!$L$2:$M$11,2,FALSE),0)</f>
        <v>0</v>
      </c>
      <c r="O17" s="216">
        <f t="shared" si="0"/>
        <v>0</v>
      </c>
      <c r="P17" s="217">
        <f t="shared" si="24"/>
        <v>0</v>
      </c>
      <c r="Q17" s="218">
        <f t="shared" si="25"/>
        <v>0</v>
      </c>
      <c r="R17" s="219">
        <f t="shared" si="1"/>
        <v>0</v>
      </c>
      <c r="S17" s="213">
        <f t="shared" si="2"/>
        <v>0</v>
      </c>
      <c r="T17" s="220">
        <f t="shared" si="3"/>
        <v>0</v>
      </c>
      <c r="U17" s="219">
        <f t="shared" si="4"/>
        <v>0</v>
      </c>
      <c r="V17" s="213">
        <f t="shared" si="5"/>
        <v>0</v>
      </c>
      <c r="W17" s="220">
        <f t="shared" si="6"/>
        <v>0</v>
      </c>
      <c r="X17" s="219">
        <f t="shared" si="7"/>
        <v>0</v>
      </c>
      <c r="Y17" s="213">
        <f t="shared" si="8"/>
        <v>0</v>
      </c>
      <c r="Z17" s="220">
        <f t="shared" si="14"/>
        <v>0</v>
      </c>
      <c r="AA17" s="219">
        <f t="shared" si="9"/>
        <v>0</v>
      </c>
      <c r="AB17" s="221">
        <f t="shared" si="10"/>
        <v>0</v>
      </c>
      <c r="AC17" s="220">
        <f t="shared" si="11"/>
        <v>0</v>
      </c>
      <c r="AD17" s="212">
        <f t="shared" si="15"/>
        <v>0</v>
      </c>
      <c r="AE17" s="221">
        <f t="shared" si="16"/>
        <v>0</v>
      </c>
      <c r="AF17" s="214">
        <f t="shared" si="17"/>
        <v>0</v>
      </c>
      <c r="AG17" s="212">
        <f t="shared" si="18"/>
        <v>0</v>
      </c>
      <c r="AH17" s="221">
        <f t="shared" si="19"/>
        <v>0</v>
      </c>
      <c r="AI17" s="214">
        <f t="shared" si="20"/>
        <v>0</v>
      </c>
      <c r="AJ17" s="231">
        <f t="shared" si="21"/>
        <v>0</v>
      </c>
      <c r="AK17" s="197"/>
      <c r="AL17" s="525">
        <f t="shared" si="12"/>
        <v>0</v>
      </c>
      <c r="AM17" s="526">
        <f t="shared" ref="AM17:AR17" si="31">ROUND(AL17*(1+$N$2),0)</f>
        <v>0</v>
      </c>
      <c r="AN17" s="526">
        <f t="shared" si="31"/>
        <v>0</v>
      </c>
      <c r="AO17" s="526">
        <f t="shared" si="31"/>
        <v>0</v>
      </c>
      <c r="AP17" s="527">
        <f t="shared" si="31"/>
        <v>0</v>
      </c>
      <c r="AQ17" s="527">
        <f t="shared" si="31"/>
        <v>0</v>
      </c>
      <c r="AR17" s="527">
        <f t="shared" si="31"/>
        <v>0</v>
      </c>
      <c r="AS17" s="102"/>
      <c r="AT17" s="103"/>
    </row>
    <row r="18" spans="1:46">
      <c r="A18" s="26"/>
      <c r="B18" s="24"/>
      <c r="C18" s="98"/>
      <c r="D18" s="69"/>
      <c r="E18" s="225">
        <v>0</v>
      </c>
      <c r="F18" s="225">
        <v>0</v>
      </c>
      <c r="G18" s="225">
        <v>0</v>
      </c>
      <c r="H18" s="225">
        <v>0</v>
      </c>
      <c r="I18" s="225">
        <v>0</v>
      </c>
      <c r="J18" s="225">
        <v>0</v>
      </c>
      <c r="K18" s="225">
        <v>0</v>
      </c>
      <c r="L18" s="208">
        <v>0</v>
      </c>
      <c r="M18" s="69"/>
      <c r="N18" s="149">
        <f>IFERROR(VLOOKUP(M18,'Additional Calculations'!$L$2:$M$11,2,FALSE),0)</f>
        <v>0</v>
      </c>
      <c r="O18" s="216">
        <f t="shared" si="0"/>
        <v>0</v>
      </c>
      <c r="P18" s="217">
        <f t="shared" si="24"/>
        <v>0</v>
      </c>
      <c r="Q18" s="218">
        <f t="shared" si="25"/>
        <v>0</v>
      </c>
      <c r="R18" s="219">
        <f t="shared" si="1"/>
        <v>0</v>
      </c>
      <c r="S18" s="213">
        <f t="shared" si="2"/>
        <v>0</v>
      </c>
      <c r="T18" s="220">
        <f t="shared" si="3"/>
        <v>0</v>
      </c>
      <c r="U18" s="219">
        <f t="shared" si="4"/>
        <v>0</v>
      </c>
      <c r="V18" s="213">
        <f t="shared" si="5"/>
        <v>0</v>
      </c>
      <c r="W18" s="220">
        <f t="shared" si="6"/>
        <v>0</v>
      </c>
      <c r="X18" s="219">
        <f t="shared" si="7"/>
        <v>0</v>
      </c>
      <c r="Y18" s="213">
        <f t="shared" si="8"/>
        <v>0</v>
      </c>
      <c r="Z18" s="220">
        <f t="shared" si="14"/>
        <v>0</v>
      </c>
      <c r="AA18" s="219">
        <f t="shared" si="9"/>
        <v>0</v>
      </c>
      <c r="AB18" s="221">
        <f t="shared" si="10"/>
        <v>0</v>
      </c>
      <c r="AC18" s="220">
        <f t="shared" si="11"/>
        <v>0</v>
      </c>
      <c r="AD18" s="212">
        <f t="shared" si="15"/>
        <v>0</v>
      </c>
      <c r="AE18" s="221">
        <f t="shared" si="16"/>
        <v>0</v>
      </c>
      <c r="AF18" s="214">
        <f t="shared" si="17"/>
        <v>0</v>
      </c>
      <c r="AG18" s="212">
        <f t="shared" si="18"/>
        <v>0</v>
      </c>
      <c r="AH18" s="221">
        <f t="shared" si="19"/>
        <v>0</v>
      </c>
      <c r="AI18" s="214">
        <f t="shared" si="20"/>
        <v>0</v>
      </c>
      <c r="AJ18" s="231">
        <f t="shared" si="21"/>
        <v>0</v>
      </c>
      <c r="AK18" s="197"/>
      <c r="AL18" s="525">
        <f t="shared" si="12"/>
        <v>0</v>
      </c>
      <c r="AM18" s="526">
        <f t="shared" ref="AM18:AR18" si="32">ROUND(AL18*(1+$N$2),0)</f>
        <v>0</v>
      </c>
      <c r="AN18" s="526">
        <f t="shared" si="32"/>
        <v>0</v>
      </c>
      <c r="AO18" s="526">
        <f t="shared" si="32"/>
        <v>0</v>
      </c>
      <c r="AP18" s="527">
        <f t="shared" si="32"/>
        <v>0</v>
      </c>
      <c r="AQ18" s="527">
        <f t="shared" si="32"/>
        <v>0</v>
      </c>
      <c r="AR18" s="527">
        <f t="shared" si="32"/>
        <v>0</v>
      </c>
      <c r="AS18" s="102"/>
      <c r="AT18" s="103"/>
    </row>
    <row r="19" spans="1:46">
      <c r="A19" s="26"/>
      <c r="B19" s="24"/>
      <c r="C19" s="98"/>
      <c r="D19" s="69"/>
      <c r="E19" s="225">
        <v>0</v>
      </c>
      <c r="F19" s="225">
        <v>0</v>
      </c>
      <c r="G19" s="225">
        <v>0</v>
      </c>
      <c r="H19" s="225">
        <v>0</v>
      </c>
      <c r="I19" s="225">
        <v>0</v>
      </c>
      <c r="J19" s="225">
        <v>0</v>
      </c>
      <c r="K19" s="225">
        <v>0</v>
      </c>
      <c r="L19" s="207">
        <v>0</v>
      </c>
      <c r="M19" s="69"/>
      <c r="N19" s="149">
        <f>IFERROR(VLOOKUP(M19,'Additional Calculations'!$L$2:$M$11,2,FALSE),0)</f>
        <v>0</v>
      </c>
      <c r="O19" s="216">
        <f t="shared" si="0"/>
        <v>0</v>
      </c>
      <c r="P19" s="217">
        <f t="shared" si="24"/>
        <v>0</v>
      </c>
      <c r="Q19" s="218">
        <f t="shared" si="25"/>
        <v>0</v>
      </c>
      <c r="R19" s="219">
        <f t="shared" si="1"/>
        <v>0</v>
      </c>
      <c r="S19" s="213">
        <f t="shared" si="2"/>
        <v>0</v>
      </c>
      <c r="T19" s="220">
        <f t="shared" si="3"/>
        <v>0</v>
      </c>
      <c r="U19" s="219">
        <f t="shared" si="4"/>
        <v>0</v>
      </c>
      <c r="V19" s="213">
        <f t="shared" si="5"/>
        <v>0</v>
      </c>
      <c r="W19" s="220">
        <f t="shared" si="6"/>
        <v>0</v>
      </c>
      <c r="X19" s="219">
        <f t="shared" si="7"/>
        <v>0</v>
      </c>
      <c r="Y19" s="213">
        <f t="shared" si="8"/>
        <v>0</v>
      </c>
      <c r="Z19" s="220">
        <f t="shared" si="14"/>
        <v>0</v>
      </c>
      <c r="AA19" s="219">
        <f t="shared" si="9"/>
        <v>0</v>
      </c>
      <c r="AB19" s="221">
        <f t="shared" si="10"/>
        <v>0</v>
      </c>
      <c r="AC19" s="220">
        <f>ROUND(IF($M19&lt;&gt;"grad",$AB19*$N19,($N19*$I19)*((1+$N$3)^4)),0)</f>
        <v>0</v>
      </c>
      <c r="AD19" s="212">
        <f t="shared" si="15"/>
        <v>0</v>
      </c>
      <c r="AE19" s="221">
        <f t="shared" si="16"/>
        <v>0</v>
      </c>
      <c r="AF19" s="214">
        <f t="shared" si="17"/>
        <v>0</v>
      </c>
      <c r="AG19" s="212">
        <f t="shared" si="18"/>
        <v>0</v>
      </c>
      <c r="AH19" s="221">
        <f t="shared" si="19"/>
        <v>0</v>
      </c>
      <c r="AI19" s="214">
        <f t="shared" si="20"/>
        <v>0</v>
      </c>
      <c r="AJ19" s="231">
        <f t="shared" si="21"/>
        <v>0</v>
      </c>
      <c r="AK19" s="197"/>
      <c r="AL19" s="525">
        <f t="shared" si="12"/>
        <v>0</v>
      </c>
      <c r="AM19" s="526">
        <f t="shared" ref="AM19:AR19" si="33">ROUND(AL19*(1+$N$2),0)</f>
        <v>0</v>
      </c>
      <c r="AN19" s="526">
        <f t="shared" si="33"/>
        <v>0</v>
      </c>
      <c r="AO19" s="526">
        <f t="shared" si="33"/>
        <v>0</v>
      </c>
      <c r="AP19" s="527">
        <f t="shared" si="33"/>
        <v>0</v>
      </c>
      <c r="AQ19" s="527">
        <f t="shared" si="33"/>
        <v>0</v>
      </c>
      <c r="AR19" s="527">
        <f t="shared" si="33"/>
        <v>0</v>
      </c>
      <c r="AS19" s="102"/>
      <c r="AT19" s="103"/>
    </row>
    <row r="20" spans="1:46">
      <c r="A20" s="26"/>
      <c r="B20" s="24"/>
      <c r="C20" s="98"/>
      <c r="D20" s="69"/>
      <c r="E20" s="225">
        <v>0</v>
      </c>
      <c r="F20" s="225">
        <v>0</v>
      </c>
      <c r="G20" s="225">
        <v>0</v>
      </c>
      <c r="H20" s="225">
        <v>0</v>
      </c>
      <c r="I20" s="225">
        <v>0</v>
      </c>
      <c r="J20" s="225">
        <v>0</v>
      </c>
      <c r="K20" s="225">
        <v>0</v>
      </c>
      <c r="L20" s="207">
        <v>0</v>
      </c>
      <c r="M20" s="69"/>
      <c r="N20" s="149">
        <f>IFERROR(VLOOKUP(M20,'Additional Calculations'!$L$2:$M$11,2,FALSE),0)</f>
        <v>0</v>
      </c>
      <c r="O20" s="216">
        <f t="shared" si="0"/>
        <v>0</v>
      </c>
      <c r="P20" s="217">
        <f t="shared" si="24"/>
        <v>0</v>
      </c>
      <c r="Q20" s="218">
        <f t="shared" si="25"/>
        <v>0</v>
      </c>
      <c r="R20" s="219">
        <f t="shared" si="1"/>
        <v>0</v>
      </c>
      <c r="S20" s="213">
        <f t="shared" si="2"/>
        <v>0</v>
      </c>
      <c r="T20" s="220">
        <f t="shared" si="3"/>
        <v>0</v>
      </c>
      <c r="U20" s="219">
        <f t="shared" si="4"/>
        <v>0</v>
      </c>
      <c r="V20" s="213">
        <f t="shared" si="5"/>
        <v>0</v>
      </c>
      <c r="W20" s="220">
        <f t="shared" si="6"/>
        <v>0</v>
      </c>
      <c r="X20" s="219">
        <f t="shared" si="7"/>
        <v>0</v>
      </c>
      <c r="Y20" s="213">
        <f t="shared" si="8"/>
        <v>0</v>
      </c>
      <c r="Z20" s="220">
        <f t="shared" si="14"/>
        <v>0</v>
      </c>
      <c r="AA20" s="219">
        <f t="shared" si="9"/>
        <v>0</v>
      </c>
      <c r="AB20" s="221">
        <f t="shared" si="10"/>
        <v>0</v>
      </c>
      <c r="AC20" s="220">
        <f t="shared" si="11"/>
        <v>0</v>
      </c>
      <c r="AD20" s="212">
        <f t="shared" si="15"/>
        <v>0</v>
      </c>
      <c r="AE20" s="221">
        <f t="shared" si="16"/>
        <v>0</v>
      </c>
      <c r="AF20" s="214">
        <f t="shared" si="17"/>
        <v>0</v>
      </c>
      <c r="AG20" s="212">
        <f t="shared" si="18"/>
        <v>0</v>
      </c>
      <c r="AH20" s="221">
        <f t="shared" si="19"/>
        <v>0</v>
      </c>
      <c r="AI20" s="214">
        <f t="shared" si="20"/>
        <v>0</v>
      </c>
      <c r="AJ20" s="231">
        <f t="shared" si="21"/>
        <v>0</v>
      </c>
      <c r="AK20" s="197"/>
      <c r="AL20" s="525">
        <f t="shared" si="12"/>
        <v>0</v>
      </c>
      <c r="AM20" s="526">
        <f t="shared" ref="AM20:AR20" si="34">ROUND(AL20*(1+$N$2),0)</f>
        <v>0</v>
      </c>
      <c r="AN20" s="526">
        <f t="shared" si="34"/>
        <v>0</v>
      </c>
      <c r="AO20" s="526">
        <f t="shared" si="34"/>
        <v>0</v>
      </c>
      <c r="AP20" s="527">
        <f t="shared" si="34"/>
        <v>0</v>
      </c>
      <c r="AQ20" s="527">
        <f t="shared" si="34"/>
        <v>0</v>
      </c>
      <c r="AR20" s="527">
        <f t="shared" si="34"/>
        <v>0</v>
      </c>
      <c r="AS20" s="102"/>
      <c r="AT20" s="103"/>
    </row>
    <row r="21" spans="1:46">
      <c r="A21" s="26"/>
      <c r="B21" s="24"/>
      <c r="C21" s="98"/>
      <c r="D21" s="69"/>
      <c r="E21" s="225">
        <v>0</v>
      </c>
      <c r="F21" s="225">
        <v>0</v>
      </c>
      <c r="G21" s="225">
        <v>0</v>
      </c>
      <c r="H21" s="225">
        <v>0</v>
      </c>
      <c r="I21" s="225">
        <v>0</v>
      </c>
      <c r="J21" s="225">
        <v>0</v>
      </c>
      <c r="K21" s="225">
        <v>0</v>
      </c>
      <c r="L21" s="207">
        <v>0</v>
      </c>
      <c r="M21" s="69"/>
      <c r="N21" s="149">
        <f>IFERROR(VLOOKUP(M21,'Additional Calculations'!$L$2:$M$11,2,FALSE),0)</f>
        <v>0</v>
      </c>
      <c r="O21" s="216">
        <f t="shared" si="0"/>
        <v>0</v>
      </c>
      <c r="P21" s="217">
        <f t="shared" si="24"/>
        <v>0</v>
      </c>
      <c r="Q21" s="218">
        <f t="shared" si="25"/>
        <v>0</v>
      </c>
      <c r="R21" s="219">
        <f t="shared" si="1"/>
        <v>0</v>
      </c>
      <c r="S21" s="213">
        <f t="shared" si="2"/>
        <v>0</v>
      </c>
      <c r="T21" s="220">
        <f t="shared" si="3"/>
        <v>0</v>
      </c>
      <c r="U21" s="219">
        <f t="shared" si="4"/>
        <v>0</v>
      </c>
      <c r="V21" s="213">
        <f t="shared" si="5"/>
        <v>0</v>
      </c>
      <c r="W21" s="220">
        <f t="shared" si="6"/>
        <v>0</v>
      </c>
      <c r="X21" s="219">
        <f t="shared" si="7"/>
        <v>0</v>
      </c>
      <c r="Y21" s="213">
        <f t="shared" si="8"/>
        <v>0</v>
      </c>
      <c r="Z21" s="220">
        <f t="shared" si="14"/>
        <v>0</v>
      </c>
      <c r="AA21" s="219">
        <f t="shared" si="9"/>
        <v>0</v>
      </c>
      <c r="AB21" s="221">
        <f t="shared" si="10"/>
        <v>0</v>
      </c>
      <c r="AC21" s="220">
        <f t="shared" si="11"/>
        <v>0</v>
      </c>
      <c r="AD21" s="212">
        <f t="shared" si="15"/>
        <v>0</v>
      </c>
      <c r="AE21" s="221">
        <f t="shared" si="16"/>
        <v>0</v>
      </c>
      <c r="AF21" s="214">
        <f t="shared" si="17"/>
        <v>0</v>
      </c>
      <c r="AG21" s="212">
        <f t="shared" si="18"/>
        <v>0</v>
      </c>
      <c r="AH21" s="221">
        <f t="shared" si="19"/>
        <v>0</v>
      </c>
      <c r="AI21" s="214">
        <f t="shared" si="20"/>
        <v>0</v>
      </c>
      <c r="AJ21" s="231">
        <f t="shared" si="21"/>
        <v>0</v>
      </c>
      <c r="AK21" s="197"/>
      <c r="AL21" s="525">
        <f t="shared" si="12"/>
        <v>0</v>
      </c>
      <c r="AM21" s="526">
        <f t="shared" ref="AM21:AR21" si="35">ROUND(AL21*(1+$N$2),0)</f>
        <v>0</v>
      </c>
      <c r="AN21" s="526">
        <f t="shared" si="35"/>
        <v>0</v>
      </c>
      <c r="AO21" s="526">
        <f t="shared" si="35"/>
        <v>0</v>
      </c>
      <c r="AP21" s="527">
        <f t="shared" si="35"/>
        <v>0</v>
      </c>
      <c r="AQ21" s="527">
        <f t="shared" si="35"/>
        <v>0</v>
      </c>
      <c r="AR21" s="527">
        <f t="shared" si="35"/>
        <v>0</v>
      </c>
      <c r="AS21" s="102"/>
      <c r="AT21" s="103"/>
    </row>
    <row r="22" spans="1:46">
      <c r="A22" s="26"/>
      <c r="B22" s="24"/>
      <c r="C22" s="98"/>
      <c r="D22" s="69"/>
      <c r="E22" s="225">
        <v>0</v>
      </c>
      <c r="F22" s="225">
        <v>0</v>
      </c>
      <c r="G22" s="225">
        <v>0</v>
      </c>
      <c r="H22" s="225">
        <v>0</v>
      </c>
      <c r="I22" s="225">
        <v>0</v>
      </c>
      <c r="J22" s="225">
        <v>0</v>
      </c>
      <c r="K22" s="225">
        <v>0</v>
      </c>
      <c r="L22" s="207">
        <v>0</v>
      </c>
      <c r="M22" s="69"/>
      <c r="N22" s="149">
        <f>IFERROR(VLOOKUP(M22,'Additional Calculations'!$L$2:$M$11,2,FALSE),0)</f>
        <v>0</v>
      </c>
      <c r="O22" s="216">
        <f t="shared" si="0"/>
        <v>0</v>
      </c>
      <c r="P22" s="217">
        <f t="shared" si="24"/>
        <v>0</v>
      </c>
      <c r="Q22" s="218">
        <f t="shared" si="25"/>
        <v>0</v>
      </c>
      <c r="R22" s="219">
        <f t="shared" si="1"/>
        <v>0</v>
      </c>
      <c r="S22" s="213">
        <f t="shared" si="2"/>
        <v>0</v>
      </c>
      <c r="T22" s="220">
        <f t="shared" si="3"/>
        <v>0</v>
      </c>
      <c r="U22" s="219">
        <f t="shared" si="4"/>
        <v>0</v>
      </c>
      <c r="V22" s="213">
        <f t="shared" si="5"/>
        <v>0</v>
      </c>
      <c r="W22" s="220">
        <f t="shared" si="6"/>
        <v>0</v>
      </c>
      <c r="X22" s="219">
        <f t="shared" si="7"/>
        <v>0</v>
      </c>
      <c r="Y22" s="213">
        <f t="shared" si="8"/>
        <v>0</v>
      </c>
      <c r="Z22" s="220">
        <f t="shared" si="14"/>
        <v>0</v>
      </c>
      <c r="AA22" s="219">
        <f t="shared" si="9"/>
        <v>0</v>
      </c>
      <c r="AB22" s="221">
        <f t="shared" si="10"/>
        <v>0</v>
      </c>
      <c r="AC22" s="220">
        <f t="shared" si="11"/>
        <v>0</v>
      </c>
      <c r="AD22" s="212">
        <f t="shared" si="15"/>
        <v>0</v>
      </c>
      <c r="AE22" s="221">
        <f t="shared" si="16"/>
        <v>0</v>
      </c>
      <c r="AF22" s="214">
        <f t="shared" si="17"/>
        <v>0</v>
      </c>
      <c r="AG22" s="212">
        <f t="shared" si="18"/>
        <v>0</v>
      </c>
      <c r="AH22" s="221">
        <f t="shared" si="19"/>
        <v>0</v>
      </c>
      <c r="AI22" s="214">
        <f t="shared" si="20"/>
        <v>0</v>
      </c>
      <c r="AJ22" s="231">
        <f t="shared" si="21"/>
        <v>0</v>
      </c>
      <c r="AK22" s="197"/>
      <c r="AL22" s="525">
        <f t="shared" si="12"/>
        <v>0</v>
      </c>
      <c r="AM22" s="526">
        <f t="shared" ref="AM22:AR22" si="36">ROUND(AL22*(1+$N$2),0)</f>
        <v>0</v>
      </c>
      <c r="AN22" s="526">
        <f t="shared" si="36"/>
        <v>0</v>
      </c>
      <c r="AO22" s="526">
        <f t="shared" si="36"/>
        <v>0</v>
      </c>
      <c r="AP22" s="527">
        <f t="shared" si="36"/>
        <v>0</v>
      </c>
      <c r="AQ22" s="527">
        <f t="shared" si="36"/>
        <v>0</v>
      </c>
      <c r="AR22" s="527">
        <f t="shared" si="36"/>
        <v>0</v>
      </c>
      <c r="AS22" s="102"/>
      <c r="AT22" s="103"/>
    </row>
    <row r="23" spans="1:46">
      <c r="A23" s="26"/>
      <c r="B23" s="24"/>
      <c r="C23" s="98"/>
      <c r="D23" s="69"/>
      <c r="E23" s="225">
        <v>0</v>
      </c>
      <c r="F23" s="225">
        <v>0</v>
      </c>
      <c r="G23" s="225">
        <v>0</v>
      </c>
      <c r="H23" s="225">
        <v>0</v>
      </c>
      <c r="I23" s="225">
        <v>0</v>
      </c>
      <c r="J23" s="225">
        <v>0</v>
      </c>
      <c r="K23" s="225">
        <v>0</v>
      </c>
      <c r="L23" s="207">
        <v>0</v>
      </c>
      <c r="M23" s="69"/>
      <c r="N23" s="149">
        <f>IFERROR(VLOOKUP(M23,'Additional Calculations'!$L$2:$M$11,2,FALSE),0)</f>
        <v>0</v>
      </c>
      <c r="O23" s="216">
        <f t="shared" si="0"/>
        <v>0</v>
      </c>
      <c r="P23" s="217">
        <f t="shared" si="24"/>
        <v>0</v>
      </c>
      <c r="Q23" s="218">
        <f t="shared" si="25"/>
        <v>0</v>
      </c>
      <c r="R23" s="219">
        <f t="shared" si="1"/>
        <v>0</v>
      </c>
      <c r="S23" s="213">
        <f t="shared" si="2"/>
        <v>0</v>
      </c>
      <c r="T23" s="220">
        <f t="shared" si="3"/>
        <v>0</v>
      </c>
      <c r="U23" s="219">
        <f t="shared" si="4"/>
        <v>0</v>
      </c>
      <c r="V23" s="213">
        <f t="shared" si="5"/>
        <v>0</v>
      </c>
      <c r="W23" s="220">
        <f t="shared" si="6"/>
        <v>0</v>
      </c>
      <c r="X23" s="219">
        <f t="shared" si="7"/>
        <v>0</v>
      </c>
      <c r="Y23" s="213">
        <f t="shared" si="8"/>
        <v>0</v>
      </c>
      <c r="Z23" s="220">
        <f t="shared" si="14"/>
        <v>0</v>
      </c>
      <c r="AA23" s="219">
        <f t="shared" si="9"/>
        <v>0</v>
      </c>
      <c r="AB23" s="221">
        <f t="shared" si="10"/>
        <v>0</v>
      </c>
      <c r="AC23" s="220">
        <f t="shared" si="11"/>
        <v>0</v>
      </c>
      <c r="AD23" s="212">
        <f t="shared" si="15"/>
        <v>0</v>
      </c>
      <c r="AE23" s="221">
        <f t="shared" si="16"/>
        <v>0</v>
      </c>
      <c r="AF23" s="214">
        <f t="shared" si="17"/>
        <v>0</v>
      </c>
      <c r="AG23" s="212">
        <f t="shared" si="18"/>
        <v>0</v>
      </c>
      <c r="AH23" s="221">
        <f t="shared" si="19"/>
        <v>0</v>
      </c>
      <c r="AI23" s="214">
        <f t="shared" si="20"/>
        <v>0</v>
      </c>
      <c r="AJ23" s="231">
        <f t="shared" si="21"/>
        <v>0</v>
      </c>
      <c r="AK23" s="197"/>
      <c r="AL23" s="525">
        <f t="shared" si="12"/>
        <v>0</v>
      </c>
      <c r="AM23" s="526">
        <f t="shared" ref="AM23:AR23" si="37">ROUND(AL23*(1+$N$2),0)</f>
        <v>0</v>
      </c>
      <c r="AN23" s="526">
        <f t="shared" si="37"/>
        <v>0</v>
      </c>
      <c r="AO23" s="526">
        <f t="shared" si="37"/>
        <v>0</v>
      </c>
      <c r="AP23" s="527">
        <f t="shared" si="37"/>
        <v>0</v>
      </c>
      <c r="AQ23" s="527">
        <f t="shared" si="37"/>
        <v>0</v>
      </c>
      <c r="AR23" s="527">
        <f t="shared" si="37"/>
        <v>0</v>
      </c>
      <c r="AS23" s="102"/>
      <c r="AT23" s="103"/>
    </row>
    <row r="24" spans="1:46">
      <c r="A24" s="26"/>
      <c r="B24" s="24"/>
      <c r="C24" s="98"/>
      <c r="D24" s="69"/>
      <c r="E24" s="225">
        <v>0</v>
      </c>
      <c r="F24" s="225">
        <v>0</v>
      </c>
      <c r="G24" s="225">
        <v>0</v>
      </c>
      <c r="H24" s="225">
        <v>0</v>
      </c>
      <c r="I24" s="225">
        <v>0</v>
      </c>
      <c r="J24" s="225">
        <v>0</v>
      </c>
      <c r="K24" s="225">
        <v>0</v>
      </c>
      <c r="L24" s="207">
        <v>0</v>
      </c>
      <c r="M24" s="69"/>
      <c r="N24" s="149">
        <f>IFERROR(VLOOKUP(M24,'Additional Calculations'!$L$2:$M$11,2,FALSE),0)</f>
        <v>0</v>
      </c>
      <c r="O24" s="216">
        <f t="shared" si="0"/>
        <v>0</v>
      </c>
      <c r="P24" s="217">
        <f t="shared" si="24"/>
        <v>0</v>
      </c>
      <c r="Q24" s="218">
        <f t="shared" si="25"/>
        <v>0</v>
      </c>
      <c r="R24" s="219">
        <f t="shared" si="1"/>
        <v>0</v>
      </c>
      <c r="S24" s="213">
        <f t="shared" si="2"/>
        <v>0</v>
      </c>
      <c r="T24" s="220">
        <f t="shared" si="3"/>
        <v>0</v>
      </c>
      <c r="U24" s="219">
        <f t="shared" si="4"/>
        <v>0</v>
      </c>
      <c r="V24" s="213">
        <f t="shared" si="5"/>
        <v>0</v>
      </c>
      <c r="W24" s="220">
        <f t="shared" si="6"/>
        <v>0</v>
      </c>
      <c r="X24" s="219">
        <f t="shared" si="7"/>
        <v>0</v>
      </c>
      <c r="Y24" s="213">
        <f t="shared" si="8"/>
        <v>0</v>
      </c>
      <c r="Z24" s="220">
        <f t="shared" si="14"/>
        <v>0</v>
      </c>
      <c r="AA24" s="219">
        <f t="shared" si="9"/>
        <v>0</v>
      </c>
      <c r="AB24" s="221">
        <f t="shared" si="10"/>
        <v>0</v>
      </c>
      <c r="AC24" s="220">
        <f t="shared" si="11"/>
        <v>0</v>
      </c>
      <c r="AD24" s="212">
        <f t="shared" si="15"/>
        <v>0</v>
      </c>
      <c r="AE24" s="221">
        <f t="shared" si="16"/>
        <v>0</v>
      </c>
      <c r="AF24" s="214">
        <f t="shared" si="17"/>
        <v>0</v>
      </c>
      <c r="AG24" s="212">
        <f t="shared" si="18"/>
        <v>0</v>
      </c>
      <c r="AH24" s="221">
        <f t="shared" si="19"/>
        <v>0</v>
      </c>
      <c r="AI24" s="214">
        <f t="shared" si="20"/>
        <v>0</v>
      </c>
      <c r="AJ24" s="231">
        <f t="shared" si="21"/>
        <v>0</v>
      </c>
      <c r="AK24" s="197"/>
      <c r="AL24" s="525">
        <f t="shared" si="12"/>
        <v>0</v>
      </c>
      <c r="AM24" s="526">
        <f t="shared" ref="AM24:AR24" si="38">ROUND(AL24*(1+$N$2),0)</f>
        <v>0</v>
      </c>
      <c r="AN24" s="526">
        <f t="shared" si="38"/>
        <v>0</v>
      </c>
      <c r="AO24" s="526">
        <f t="shared" si="38"/>
        <v>0</v>
      </c>
      <c r="AP24" s="527">
        <f t="shared" si="38"/>
        <v>0</v>
      </c>
      <c r="AQ24" s="527">
        <f t="shared" si="38"/>
        <v>0</v>
      </c>
      <c r="AR24" s="527">
        <f t="shared" si="38"/>
        <v>0</v>
      </c>
      <c r="AS24" s="102"/>
      <c r="AT24" s="103"/>
    </row>
    <row r="25" spans="1:46" ht="13.5" thickBot="1">
      <c r="A25" s="26"/>
      <c r="B25" s="24"/>
      <c r="C25" s="98"/>
      <c r="D25" s="69"/>
      <c r="E25" s="225">
        <v>0</v>
      </c>
      <c r="F25" s="225">
        <v>0</v>
      </c>
      <c r="G25" s="225">
        <v>0</v>
      </c>
      <c r="H25" s="225">
        <v>0</v>
      </c>
      <c r="I25" s="225">
        <v>0</v>
      </c>
      <c r="J25" s="225">
        <v>0</v>
      </c>
      <c r="K25" s="225">
        <v>0</v>
      </c>
      <c r="L25" s="207">
        <v>0</v>
      </c>
      <c r="M25" s="69"/>
      <c r="N25" s="149">
        <f>IFERROR(VLOOKUP(M25,'Additional Calculations'!$L$2:$M$11,2,FALSE),0)</f>
        <v>0</v>
      </c>
      <c r="O25" s="216">
        <f t="shared" si="0"/>
        <v>0</v>
      </c>
      <c r="P25" s="217">
        <f t="shared" si="24"/>
        <v>0</v>
      </c>
      <c r="Q25" s="218">
        <f t="shared" si="25"/>
        <v>0</v>
      </c>
      <c r="R25" s="219">
        <f t="shared" si="1"/>
        <v>0</v>
      </c>
      <c r="S25" s="213">
        <f t="shared" si="2"/>
        <v>0</v>
      </c>
      <c r="T25" s="220">
        <f t="shared" si="3"/>
        <v>0</v>
      </c>
      <c r="U25" s="219">
        <f t="shared" si="4"/>
        <v>0</v>
      </c>
      <c r="V25" s="213">
        <f t="shared" si="5"/>
        <v>0</v>
      </c>
      <c r="W25" s="220">
        <f t="shared" si="6"/>
        <v>0</v>
      </c>
      <c r="X25" s="219">
        <f t="shared" si="7"/>
        <v>0</v>
      </c>
      <c r="Y25" s="213">
        <f t="shared" si="8"/>
        <v>0</v>
      </c>
      <c r="Z25" s="220">
        <f t="shared" si="14"/>
        <v>0</v>
      </c>
      <c r="AA25" s="219">
        <f t="shared" si="9"/>
        <v>0</v>
      </c>
      <c r="AB25" s="221">
        <f t="shared" si="10"/>
        <v>0</v>
      </c>
      <c r="AC25" s="220">
        <f t="shared" si="11"/>
        <v>0</v>
      </c>
      <c r="AD25" s="212">
        <f t="shared" si="15"/>
        <v>0</v>
      </c>
      <c r="AE25" s="221">
        <f t="shared" si="16"/>
        <v>0</v>
      </c>
      <c r="AF25" s="214">
        <f t="shared" si="17"/>
        <v>0</v>
      </c>
      <c r="AG25" s="212">
        <f t="shared" si="18"/>
        <v>0</v>
      </c>
      <c r="AH25" s="221">
        <f t="shared" si="19"/>
        <v>0</v>
      </c>
      <c r="AI25" s="214">
        <f t="shared" si="20"/>
        <v>0</v>
      </c>
      <c r="AJ25" s="231">
        <f t="shared" si="21"/>
        <v>0</v>
      </c>
      <c r="AK25" s="197"/>
      <c r="AL25" s="528">
        <f t="shared" si="12"/>
        <v>0</v>
      </c>
      <c r="AM25" s="529">
        <f t="shared" ref="AM25:AR25" si="39">ROUND(AL25*(1+$N$2),0)</f>
        <v>0</v>
      </c>
      <c r="AN25" s="529">
        <f t="shared" si="39"/>
        <v>0</v>
      </c>
      <c r="AO25" s="529">
        <f t="shared" si="39"/>
        <v>0</v>
      </c>
      <c r="AP25" s="530">
        <f t="shared" si="39"/>
        <v>0</v>
      </c>
      <c r="AQ25" s="530">
        <f t="shared" si="39"/>
        <v>0</v>
      </c>
      <c r="AR25" s="530">
        <f t="shared" si="39"/>
        <v>0</v>
      </c>
      <c r="AS25" s="104"/>
      <c r="AT25" s="105"/>
    </row>
    <row r="26" spans="1:46" hidden="1" outlineLevel="1">
      <c r="A26" s="26"/>
      <c r="B26" s="24"/>
      <c r="C26" s="98"/>
      <c r="D26" s="69"/>
      <c r="E26" s="225">
        <v>0</v>
      </c>
      <c r="F26" s="225">
        <v>0</v>
      </c>
      <c r="G26" s="225">
        <v>0</v>
      </c>
      <c r="H26" s="225">
        <v>0</v>
      </c>
      <c r="I26" s="225">
        <v>0</v>
      </c>
      <c r="J26" s="225">
        <v>0</v>
      </c>
      <c r="K26" s="225">
        <v>0</v>
      </c>
      <c r="L26" s="207">
        <v>0</v>
      </c>
      <c r="M26" s="69"/>
      <c r="N26" s="149">
        <f>IFERROR(VLOOKUP(M26,'Additional Calculations'!$L$2:$M$11,2,FALSE),0)</f>
        <v>0</v>
      </c>
      <c r="O26" s="216">
        <f t="shared" si="0"/>
        <v>0</v>
      </c>
      <c r="P26" s="217">
        <f t="shared" si="24"/>
        <v>0</v>
      </c>
      <c r="Q26" s="218">
        <f t="shared" si="25"/>
        <v>0</v>
      </c>
      <c r="R26" s="219">
        <f t="shared" si="1"/>
        <v>0</v>
      </c>
      <c r="S26" s="213">
        <f t="shared" si="2"/>
        <v>0</v>
      </c>
      <c r="T26" s="220">
        <f t="shared" si="3"/>
        <v>0</v>
      </c>
      <c r="U26" s="219">
        <f t="shared" si="4"/>
        <v>0</v>
      </c>
      <c r="V26" s="213">
        <f t="shared" si="5"/>
        <v>0</v>
      </c>
      <c r="W26" s="220">
        <f t="shared" si="6"/>
        <v>0</v>
      </c>
      <c r="X26" s="219">
        <f t="shared" si="7"/>
        <v>0</v>
      </c>
      <c r="Y26" s="213">
        <f t="shared" si="8"/>
        <v>0</v>
      </c>
      <c r="Z26" s="220">
        <f t="shared" si="14"/>
        <v>0</v>
      </c>
      <c r="AA26" s="219">
        <f t="shared" si="9"/>
        <v>0</v>
      </c>
      <c r="AB26" s="221">
        <f t="shared" si="10"/>
        <v>0</v>
      </c>
      <c r="AC26" s="220">
        <f t="shared" si="11"/>
        <v>0</v>
      </c>
      <c r="AD26" s="212">
        <f t="shared" si="15"/>
        <v>0</v>
      </c>
      <c r="AE26" s="221">
        <f t="shared" ref="AE26:AE40" si="40">ROUND((IF($D26="12-month",J26*$L26,IF($D26="9-month",J26*$L26,IF($D26="summer",$L26*0.025*13*J26,IF($D26="grad",J26*$L26,IF($D26="hourly",J26*$L26,))))))*((1+$N$2)^5),0)</f>
        <v>0</v>
      </c>
      <c r="AF26" s="214">
        <f t="shared" ref="AF10:AF40" si="41">ROUND(IF($M26&lt;&gt;"grad",$AE26*$N26,($N26*$I26)*((1+$N$3)^5)),0)</f>
        <v>0</v>
      </c>
      <c r="AG26" s="212">
        <f t="shared" ref="AG26:AG40" si="42">IF($D26="12-month",12*K26, IF($D26="9-month",9*K26, IF($D26="summer", 3*K26, IF($D26="grad",K26*6, IF($D26="hourly",K26/2080*12,0)))))</f>
        <v>0</v>
      </c>
      <c r="AH26" s="221">
        <f t="shared" si="19"/>
        <v>0</v>
      </c>
      <c r="AI26" s="214">
        <f t="shared" ref="AI10:AI40" si="43">ROUND(IF($M26&lt;&gt;"grad",$AH26*$N26,($N26*$I26)*((1+$N$3)^6)),0)</f>
        <v>0</v>
      </c>
      <c r="AJ26" s="231">
        <f t="shared" si="21"/>
        <v>0</v>
      </c>
      <c r="AK26" s="197"/>
      <c r="AL26" s="587">
        <f t="shared" si="12"/>
        <v>0</v>
      </c>
      <c r="AM26" s="588">
        <f t="shared" ref="AM26:AP40" si="44">ROUND(AL26*(1+$N$2),0)</f>
        <v>0</v>
      </c>
      <c r="AN26" s="588">
        <f t="shared" si="44"/>
        <v>0</v>
      </c>
      <c r="AO26" s="588">
        <f t="shared" si="44"/>
        <v>0</v>
      </c>
      <c r="AP26" s="589">
        <f t="shared" si="44"/>
        <v>0</v>
      </c>
      <c r="AQ26" s="530">
        <f t="shared" ref="AQ26:AQ40" si="45">ROUND(AP26*(1+$N$2),0)</f>
        <v>0</v>
      </c>
      <c r="AR26" s="530">
        <f t="shared" ref="AR26:AR40" si="46">ROUND(AQ26*(1+$N$2),0)</f>
        <v>0</v>
      </c>
      <c r="AS26" s="302"/>
      <c r="AT26" s="303"/>
    </row>
    <row r="27" spans="1:46" hidden="1" outlineLevel="1">
      <c r="A27" s="26"/>
      <c r="B27" s="24"/>
      <c r="C27" s="98"/>
      <c r="D27" s="69"/>
      <c r="E27" s="225">
        <v>0</v>
      </c>
      <c r="F27" s="225">
        <v>0</v>
      </c>
      <c r="G27" s="225">
        <v>0</v>
      </c>
      <c r="H27" s="225">
        <v>0</v>
      </c>
      <c r="I27" s="225">
        <v>0</v>
      </c>
      <c r="J27" s="225">
        <v>0</v>
      </c>
      <c r="K27" s="225">
        <v>0</v>
      </c>
      <c r="L27" s="207">
        <v>0</v>
      </c>
      <c r="M27" s="69"/>
      <c r="N27" s="149">
        <f>IFERROR(VLOOKUP(M27,'Additional Calculations'!$L$2:$M$11,2,FALSE),0)</f>
        <v>0</v>
      </c>
      <c r="O27" s="216">
        <f t="shared" si="0"/>
        <v>0</v>
      </c>
      <c r="P27" s="217">
        <f t="shared" si="24"/>
        <v>0</v>
      </c>
      <c r="Q27" s="218">
        <f t="shared" si="25"/>
        <v>0</v>
      </c>
      <c r="R27" s="219">
        <f t="shared" si="1"/>
        <v>0</v>
      </c>
      <c r="S27" s="213">
        <f t="shared" si="2"/>
        <v>0</v>
      </c>
      <c r="T27" s="220">
        <f t="shared" si="3"/>
        <v>0</v>
      </c>
      <c r="U27" s="219">
        <f t="shared" si="4"/>
        <v>0</v>
      </c>
      <c r="V27" s="213">
        <f t="shared" si="5"/>
        <v>0</v>
      </c>
      <c r="W27" s="220">
        <f t="shared" si="6"/>
        <v>0</v>
      </c>
      <c r="X27" s="219">
        <f t="shared" si="7"/>
        <v>0</v>
      </c>
      <c r="Y27" s="213">
        <f t="shared" si="8"/>
        <v>0</v>
      </c>
      <c r="Z27" s="220">
        <f t="shared" si="14"/>
        <v>0</v>
      </c>
      <c r="AA27" s="219">
        <f t="shared" si="9"/>
        <v>0</v>
      </c>
      <c r="AB27" s="221">
        <f t="shared" si="10"/>
        <v>0</v>
      </c>
      <c r="AC27" s="220">
        <f t="shared" si="11"/>
        <v>0</v>
      </c>
      <c r="AD27" s="212">
        <f t="shared" si="15"/>
        <v>0</v>
      </c>
      <c r="AE27" s="221">
        <f t="shared" si="40"/>
        <v>0</v>
      </c>
      <c r="AF27" s="214">
        <f t="shared" si="41"/>
        <v>0</v>
      </c>
      <c r="AG27" s="212">
        <f t="shared" si="42"/>
        <v>0</v>
      </c>
      <c r="AH27" s="221">
        <f t="shared" si="19"/>
        <v>0</v>
      </c>
      <c r="AI27" s="214">
        <f t="shared" si="43"/>
        <v>0</v>
      </c>
      <c r="AJ27" s="231">
        <f t="shared" si="21"/>
        <v>0</v>
      </c>
      <c r="AK27" s="197"/>
      <c r="AL27" s="525">
        <f t="shared" si="12"/>
        <v>0</v>
      </c>
      <c r="AM27" s="526">
        <f t="shared" si="44"/>
        <v>0</v>
      </c>
      <c r="AN27" s="526">
        <f t="shared" si="44"/>
        <v>0</v>
      </c>
      <c r="AO27" s="526">
        <f t="shared" si="44"/>
        <v>0</v>
      </c>
      <c r="AP27" s="527">
        <f t="shared" si="44"/>
        <v>0</v>
      </c>
      <c r="AQ27" s="530">
        <f t="shared" si="45"/>
        <v>0</v>
      </c>
      <c r="AR27" s="530">
        <f t="shared" si="46"/>
        <v>0</v>
      </c>
      <c r="AS27" s="102"/>
      <c r="AT27" s="103"/>
    </row>
    <row r="28" spans="1:46" hidden="1" outlineLevel="1">
      <c r="A28" s="26"/>
      <c r="B28" s="24"/>
      <c r="C28" s="98"/>
      <c r="D28" s="69"/>
      <c r="E28" s="225">
        <v>0</v>
      </c>
      <c r="F28" s="225">
        <v>0</v>
      </c>
      <c r="G28" s="225">
        <v>0</v>
      </c>
      <c r="H28" s="225">
        <v>0</v>
      </c>
      <c r="I28" s="225">
        <v>0</v>
      </c>
      <c r="J28" s="225">
        <v>0</v>
      </c>
      <c r="K28" s="225">
        <v>0</v>
      </c>
      <c r="L28" s="207">
        <v>0</v>
      </c>
      <c r="M28" s="69"/>
      <c r="N28" s="149">
        <f>IFERROR(VLOOKUP(M28,'Additional Calculations'!$L$2:$M$11,2,FALSE),0)</f>
        <v>0</v>
      </c>
      <c r="O28" s="216">
        <f t="shared" si="0"/>
        <v>0</v>
      </c>
      <c r="P28" s="217">
        <f t="shared" si="24"/>
        <v>0</v>
      </c>
      <c r="Q28" s="218">
        <f t="shared" si="25"/>
        <v>0</v>
      </c>
      <c r="R28" s="219">
        <f t="shared" si="1"/>
        <v>0</v>
      </c>
      <c r="S28" s="213">
        <f t="shared" si="2"/>
        <v>0</v>
      </c>
      <c r="T28" s="220">
        <f t="shared" si="3"/>
        <v>0</v>
      </c>
      <c r="U28" s="219">
        <f t="shared" si="4"/>
        <v>0</v>
      </c>
      <c r="V28" s="213">
        <f t="shared" si="5"/>
        <v>0</v>
      </c>
      <c r="W28" s="220">
        <f t="shared" si="6"/>
        <v>0</v>
      </c>
      <c r="X28" s="219">
        <f t="shared" si="7"/>
        <v>0</v>
      </c>
      <c r="Y28" s="213">
        <f t="shared" si="8"/>
        <v>0</v>
      </c>
      <c r="Z28" s="220">
        <f t="shared" si="14"/>
        <v>0</v>
      </c>
      <c r="AA28" s="219">
        <f t="shared" si="9"/>
        <v>0</v>
      </c>
      <c r="AB28" s="221">
        <f t="shared" si="10"/>
        <v>0</v>
      </c>
      <c r="AC28" s="220">
        <f t="shared" si="11"/>
        <v>0</v>
      </c>
      <c r="AD28" s="212">
        <f t="shared" si="15"/>
        <v>0</v>
      </c>
      <c r="AE28" s="221">
        <f t="shared" si="40"/>
        <v>0</v>
      </c>
      <c r="AF28" s="214">
        <f t="shared" si="41"/>
        <v>0</v>
      </c>
      <c r="AG28" s="212">
        <f t="shared" si="42"/>
        <v>0</v>
      </c>
      <c r="AH28" s="221">
        <f t="shared" si="19"/>
        <v>0</v>
      </c>
      <c r="AI28" s="214">
        <f t="shared" si="43"/>
        <v>0</v>
      </c>
      <c r="AJ28" s="231">
        <f t="shared" si="21"/>
        <v>0</v>
      </c>
      <c r="AK28" s="197"/>
      <c r="AL28" s="525">
        <f t="shared" si="12"/>
        <v>0</v>
      </c>
      <c r="AM28" s="526">
        <f t="shared" si="44"/>
        <v>0</v>
      </c>
      <c r="AN28" s="526">
        <f t="shared" si="44"/>
        <v>0</v>
      </c>
      <c r="AO28" s="526">
        <f t="shared" si="44"/>
        <v>0</v>
      </c>
      <c r="AP28" s="527">
        <f t="shared" si="44"/>
        <v>0</v>
      </c>
      <c r="AQ28" s="530">
        <f t="shared" si="45"/>
        <v>0</v>
      </c>
      <c r="AR28" s="530">
        <f t="shared" si="46"/>
        <v>0</v>
      </c>
      <c r="AS28" s="102"/>
      <c r="AT28" s="103"/>
    </row>
    <row r="29" spans="1:46" hidden="1" outlineLevel="1">
      <c r="A29" s="26"/>
      <c r="B29" s="24"/>
      <c r="C29" s="98"/>
      <c r="D29" s="69"/>
      <c r="E29" s="225">
        <v>0</v>
      </c>
      <c r="F29" s="225">
        <v>0</v>
      </c>
      <c r="G29" s="225">
        <v>0</v>
      </c>
      <c r="H29" s="225">
        <v>0</v>
      </c>
      <c r="I29" s="225">
        <v>0</v>
      </c>
      <c r="J29" s="225">
        <v>0</v>
      </c>
      <c r="K29" s="225">
        <v>0</v>
      </c>
      <c r="L29" s="207">
        <v>0</v>
      </c>
      <c r="M29" s="69"/>
      <c r="N29" s="149">
        <f>IFERROR(VLOOKUP(M29,'Additional Calculations'!$L$2:$M$11,2,FALSE),0)</f>
        <v>0</v>
      </c>
      <c r="O29" s="216">
        <f t="shared" si="0"/>
        <v>0</v>
      </c>
      <c r="P29" s="217">
        <f t="shared" si="24"/>
        <v>0</v>
      </c>
      <c r="Q29" s="218">
        <f t="shared" si="25"/>
        <v>0</v>
      </c>
      <c r="R29" s="219">
        <f t="shared" si="1"/>
        <v>0</v>
      </c>
      <c r="S29" s="213">
        <f t="shared" si="2"/>
        <v>0</v>
      </c>
      <c r="T29" s="220">
        <f t="shared" si="3"/>
        <v>0</v>
      </c>
      <c r="U29" s="219">
        <f t="shared" si="4"/>
        <v>0</v>
      </c>
      <c r="V29" s="213">
        <f t="shared" si="5"/>
        <v>0</v>
      </c>
      <c r="W29" s="220">
        <f t="shared" si="6"/>
        <v>0</v>
      </c>
      <c r="X29" s="219">
        <f t="shared" si="7"/>
        <v>0</v>
      </c>
      <c r="Y29" s="213">
        <f t="shared" si="8"/>
        <v>0</v>
      </c>
      <c r="Z29" s="220">
        <f t="shared" si="14"/>
        <v>0</v>
      </c>
      <c r="AA29" s="219">
        <f t="shared" si="9"/>
        <v>0</v>
      </c>
      <c r="AB29" s="221">
        <f t="shared" si="10"/>
        <v>0</v>
      </c>
      <c r="AC29" s="220">
        <f t="shared" si="11"/>
        <v>0</v>
      </c>
      <c r="AD29" s="212">
        <f t="shared" si="15"/>
        <v>0</v>
      </c>
      <c r="AE29" s="221">
        <f t="shared" si="40"/>
        <v>0</v>
      </c>
      <c r="AF29" s="214">
        <f t="shared" si="41"/>
        <v>0</v>
      </c>
      <c r="AG29" s="212">
        <f t="shared" si="42"/>
        <v>0</v>
      </c>
      <c r="AH29" s="221">
        <f t="shared" si="19"/>
        <v>0</v>
      </c>
      <c r="AI29" s="214">
        <f t="shared" si="43"/>
        <v>0</v>
      </c>
      <c r="AJ29" s="231">
        <f t="shared" si="21"/>
        <v>0</v>
      </c>
      <c r="AK29" s="197"/>
      <c r="AL29" s="525">
        <f t="shared" si="12"/>
        <v>0</v>
      </c>
      <c r="AM29" s="526">
        <f t="shared" si="44"/>
        <v>0</v>
      </c>
      <c r="AN29" s="526">
        <f t="shared" si="44"/>
        <v>0</v>
      </c>
      <c r="AO29" s="526">
        <f t="shared" si="44"/>
        <v>0</v>
      </c>
      <c r="AP29" s="527">
        <f t="shared" si="44"/>
        <v>0</v>
      </c>
      <c r="AQ29" s="530">
        <f t="shared" si="45"/>
        <v>0</v>
      </c>
      <c r="AR29" s="530">
        <f t="shared" si="46"/>
        <v>0</v>
      </c>
      <c r="AS29" s="102"/>
      <c r="AT29" s="103"/>
    </row>
    <row r="30" spans="1:46" hidden="1" outlineLevel="1">
      <c r="A30" s="26"/>
      <c r="B30" s="24"/>
      <c r="C30" s="98"/>
      <c r="D30" s="69"/>
      <c r="E30" s="225">
        <v>0</v>
      </c>
      <c r="F30" s="225">
        <v>0</v>
      </c>
      <c r="G30" s="225">
        <v>0</v>
      </c>
      <c r="H30" s="225">
        <v>0</v>
      </c>
      <c r="I30" s="225">
        <v>0</v>
      </c>
      <c r="J30" s="225">
        <v>0</v>
      </c>
      <c r="K30" s="225">
        <v>0</v>
      </c>
      <c r="L30" s="207">
        <v>0</v>
      </c>
      <c r="M30" s="69"/>
      <c r="N30" s="149">
        <f>IFERROR(VLOOKUP(M30,'Additional Calculations'!$L$2:$M$11,2,FALSE),0)</f>
        <v>0</v>
      </c>
      <c r="O30" s="216">
        <f t="shared" si="0"/>
        <v>0</v>
      </c>
      <c r="P30" s="217">
        <f t="shared" si="24"/>
        <v>0</v>
      </c>
      <c r="Q30" s="218">
        <f t="shared" si="25"/>
        <v>0</v>
      </c>
      <c r="R30" s="219">
        <f t="shared" si="1"/>
        <v>0</v>
      </c>
      <c r="S30" s="213">
        <f t="shared" si="2"/>
        <v>0</v>
      </c>
      <c r="T30" s="220">
        <f t="shared" si="3"/>
        <v>0</v>
      </c>
      <c r="U30" s="219">
        <f t="shared" si="4"/>
        <v>0</v>
      </c>
      <c r="V30" s="213">
        <f t="shared" si="5"/>
        <v>0</v>
      </c>
      <c r="W30" s="220">
        <f t="shared" si="6"/>
        <v>0</v>
      </c>
      <c r="X30" s="219">
        <f t="shared" si="7"/>
        <v>0</v>
      </c>
      <c r="Y30" s="213">
        <f t="shared" si="8"/>
        <v>0</v>
      </c>
      <c r="Z30" s="220">
        <f t="shared" si="14"/>
        <v>0</v>
      </c>
      <c r="AA30" s="219">
        <f t="shared" si="9"/>
        <v>0</v>
      </c>
      <c r="AB30" s="221">
        <f t="shared" si="10"/>
        <v>0</v>
      </c>
      <c r="AC30" s="220">
        <f t="shared" si="11"/>
        <v>0</v>
      </c>
      <c r="AD30" s="212">
        <f t="shared" si="15"/>
        <v>0</v>
      </c>
      <c r="AE30" s="221">
        <f t="shared" si="40"/>
        <v>0</v>
      </c>
      <c r="AF30" s="214">
        <f t="shared" si="41"/>
        <v>0</v>
      </c>
      <c r="AG30" s="212">
        <f t="shared" si="42"/>
        <v>0</v>
      </c>
      <c r="AH30" s="221">
        <f t="shared" si="19"/>
        <v>0</v>
      </c>
      <c r="AI30" s="214">
        <f t="shared" si="43"/>
        <v>0</v>
      </c>
      <c r="AJ30" s="231">
        <f t="shared" si="21"/>
        <v>0</v>
      </c>
      <c r="AK30" s="197"/>
      <c r="AL30" s="525">
        <f t="shared" si="12"/>
        <v>0</v>
      </c>
      <c r="AM30" s="526">
        <f t="shared" si="44"/>
        <v>0</v>
      </c>
      <c r="AN30" s="526">
        <f t="shared" si="44"/>
        <v>0</v>
      </c>
      <c r="AO30" s="526">
        <f t="shared" si="44"/>
        <v>0</v>
      </c>
      <c r="AP30" s="527">
        <f t="shared" si="44"/>
        <v>0</v>
      </c>
      <c r="AQ30" s="530">
        <f t="shared" si="45"/>
        <v>0</v>
      </c>
      <c r="AR30" s="530">
        <f t="shared" si="46"/>
        <v>0</v>
      </c>
      <c r="AS30" s="102"/>
      <c r="AT30" s="103"/>
    </row>
    <row r="31" spans="1:46" hidden="1" outlineLevel="1">
      <c r="A31" s="26"/>
      <c r="B31" s="24"/>
      <c r="C31" s="98"/>
      <c r="D31" s="69"/>
      <c r="E31" s="225">
        <v>0</v>
      </c>
      <c r="F31" s="225">
        <v>0</v>
      </c>
      <c r="G31" s="225">
        <v>0</v>
      </c>
      <c r="H31" s="225">
        <v>0</v>
      </c>
      <c r="I31" s="225">
        <v>0</v>
      </c>
      <c r="J31" s="225">
        <v>0</v>
      </c>
      <c r="K31" s="225">
        <v>0</v>
      </c>
      <c r="L31" s="207">
        <v>0</v>
      </c>
      <c r="M31" s="69"/>
      <c r="N31" s="149">
        <f>IFERROR(VLOOKUP(M31,'Additional Calculations'!$L$2:$M$11,2,FALSE),0)</f>
        <v>0</v>
      </c>
      <c r="O31" s="216">
        <f t="shared" si="0"/>
        <v>0</v>
      </c>
      <c r="P31" s="217">
        <f t="shared" si="24"/>
        <v>0</v>
      </c>
      <c r="Q31" s="218">
        <f t="shared" si="25"/>
        <v>0</v>
      </c>
      <c r="R31" s="219">
        <f t="shared" si="1"/>
        <v>0</v>
      </c>
      <c r="S31" s="213">
        <f t="shared" si="2"/>
        <v>0</v>
      </c>
      <c r="T31" s="220">
        <f t="shared" si="3"/>
        <v>0</v>
      </c>
      <c r="U31" s="219">
        <f t="shared" si="4"/>
        <v>0</v>
      </c>
      <c r="V31" s="213">
        <f t="shared" si="5"/>
        <v>0</v>
      </c>
      <c r="W31" s="220">
        <f t="shared" si="6"/>
        <v>0</v>
      </c>
      <c r="X31" s="219">
        <f t="shared" si="7"/>
        <v>0</v>
      </c>
      <c r="Y31" s="213">
        <f t="shared" si="8"/>
        <v>0</v>
      </c>
      <c r="Z31" s="220">
        <f t="shared" si="14"/>
        <v>0</v>
      </c>
      <c r="AA31" s="219">
        <f t="shared" si="9"/>
        <v>0</v>
      </c>
      <c r="AB31" s="221">
        <f t="shared" si="10"/>
        <v>0</v>
      </c>
      <c r="AC31" s="220">
        <f t="shared" si="11"/>
        <v>0</v>
      </c>
      <c r="AD31" s="212">
        <f t="shared" si="15"/>
        <v>0</v>
      </c>
      <c r="AE31" s="221">
        <f t="shared" si="40"/>
        <v>0</v>
      </c>
      <c r="AF31" s="214">
        <f t="shared" si="41"/>
        <v>0</v>
      </c>
      <c r="AG31" s="212">
        <f t="shared" si="42"/>
        <v>0</v>
      </c>
      <c r="AH31" s="221">
        <f t="shared" si="19"/>
        <v>0</v>
      </c>
      <c r="AI31" s="214">
        <f t="shared" si="43"/>
        <v>0</v>
      </c>
      <c r="AJ31" s="231">
        <f t="shared" si="21"/>
        <v>0</v>
      </c>
      <c r="AK31" s="197"/>
      <c r="AL31" s="525">
        <f t="shared" si="12"/>
        <v>0</v>
      </c>
      <c r="AM31" s="526">
        <f t="shared" si="44"/>
        <v>0</v>
      </c>
      <c r="AN31" s="526">
        <f t="shared" si="44"/>
        <v>0</v>
      </c>
      <c r="AO31" s="526">
        <f t="shared" si="44"/>
        <v>0</v>
      </c>
      <c r="AP31" s="527">
        <f t="shared" si="44"/>
        <v>0</v>
      </c>
      <c r="AQ31" s="530">
        <f t="shared" si="45"/>
        <v>0</v>
      </c>
      <c r="AR31" s="530">
        <f t="shared" si="46"/>
        <v>0</v>
      </c>
      <c r="AS31" s="102"/>
      <c r="AT31" s="103"/>
    </row>
    <row r="32" spans="1:46" hidden="1" outlineLevel="1">
      <c r="A32" s="26"/>
      <c r="B32" s="24"/>
      <c r="C32" s="98"/>
      <c r="D32" s="69"/>
      <c r="E32" s="225">
        <v>0</v>
      </c>
      <c r="F32" s="225">
        <v>0</v>
      </c>
      <c r="G32" s="225">
        <v>0</v>
      </c>
      <c r="H32" s="225">
        <v>0</v>
      </c>
      <c r="I32" s="225">
        <v>0</v>
      </c>
      <c r="J32" s="225">
        <v>0</v>
      </c>
      <c r="K32" s="225">
        <v>0</v>
      </c>
      <c r="L32" s="207">
        <v>0</v>
      </c>
      <c r="M32" s="69"/>
      <c r="N32" s="149">
        <f>IFERROR(VLOOKUP(M32,'Additional Calculations'!$L$2:$M$11,2,FALSE),0)</f>
        <v>0</v>
      </c>
      <c r="O32" s="216">
        <f t="shared" si="0"/>
        <v>0</v>
      </c>
      <c r="P32" s="217">
        <f t="shared" si="24"/>
        <v>0</v>
      </c>
      <c r="Q32" s="218">
        <f t="shared" si="25"/>
        <v>0</v>
      </c>
      <c r="R32" s="219">
        <f t="shared" si="1"/>
        <v>0</v>
      </c>
      <c r="S32" s="213">
        <f t="shared" si="2"/>
        <v>0</v>
      </c>
      <c r="T32" s="220">
        <f t="shared" si="3"/>
        <v>0</v>
      </c>
      <c r="U32" s="219">
        <f t="shared" si="4"/>
        <v>0</v>
      </c>
      <c r="V32" s="213">
        <f t="shared" si="5"/>
        <v>0</v>
      </c>
      <c r="W32" s="220">
        <f t="shared" si="6"/>
        <v>0</v>
      </c>
      <c r="X32" s="219">
        <f t="shared" si="7"/>
        <v>0</v>
      </c>
      <c r="Y32" s="213">
        <f t="shared" si="8"/>
        <v>0</v>
      </c>
      <c r="Z32" s="220">
        <f t="shared" si="14"/>
        <v>0</v>
      </c>
      <c r="AA32" s="219">
        <f t="shared" si="9"/>
        <v>0</v>
      </c>
      <c r="AB32" s="221">
        <f t="shared" si="10"/>
        <v>0</v>
      </c>
      <c r="AC32" s="220">
        <f t="shared" si="11"/>
        <v>0</v>
      </c>
      <c r="AD32" s="212">
        <f t="shared" si="15"/>
        <v>0</v>
      </c>
      <c r="AE32" s="221">
        <f t="shared" si="40"/>
        <v>0</v>
      </c>
      <c r="AF32" s="214">
        <f t="shared" si="41"/>
        <v>0</v>
      </c>
      <c r="AG32" s="212">
        <f t="shared" si="42"/>
        <v>0</v>
      </c>
      <c r="AH32" s="221">
        <f t="shared" si="19"/>
        <v>0</v>
      </c>
      <c r="AI32" s="214">
        <f t="shared" si="43"/>
        <v>0</v>
      </c>
      <c r="AJ32" s="231">
        <f t="shared" si="21"/>
        <v>0</v>
      </c>
      <c r="AK32" s="197"/>
      <c r="AL32" s="525">
        <f t="shared" si="12"/>
        <v>0</v>
      </c>
      <c r="AM32" s="526">
        <f t="shared" si="44"/>
        <v>0</v>
      </c>
      <c r="AN32" s="526">
        <f t="shared" si="44"/>
        <v>0</v>
      </c>
      <c r="AO32" s="526">
        <f t="shared" si="44"/>
        <v>0</v>
      </c>
      <c r="AP32" s="527">
        <f t="shared" si="44"/>
        <v>0</v>
      </c>
      <c r="AQ32" s="530">
        <f t="shared" si="45"/>
        <v>0</v>
      </c>
      <c r="AR32" s="530">
        <f t="shared" si="46"/>
        <v>0</v>
      </c>
      <c r="AS32" s="102"/>
      <c r="AT32" s="103"/>
    </row>
    <row r="33" spans="1:46" hidden="1" outlineLevel="1">
      <c r="A33" s="26"/>
      <c r="B33" s="24"/>
      <c r="C33" s="98"/>
      <c r="D33" s="69"/>
      <c r="E33" s="225">
        <v>0</v>
      </c>
      <c r="F33" s="225">
        <v>0</v>
      </c>
      <c r="G33" s="225">
        <v>0</v>
      </c>
      <c r="H33" s="225">
        <v>0</v>
      </c>
      <c r="I33" s="225">
        <v>0</v>
      </c>
      <c r="J33" s="225">
        <v>0</v>
      </c>
      <c r="K33" s="225">
        <v>0</v>
      </c>
      <c r="L33" s="207">
        <v>0</v>
      </c>
      <c r="M33" s="69"/>
      <c r="N33" s="149">
        <f>IFERROR(VLOOKUP(M33,'Additional Calculations'!$L$2:$M$11,2,FALSE),0)</f>
        <v>0</v>
      </c>
      <c r="O33" s="216">
        <f t="shared" si="0"/>
        <v>0</v>
      </c>
      <c r="P33" s="217">
        <f t="shared" si="24"/>
        <v>0</v>
      </c>
      <c r="Q33" s="218">
        <f t="shared" si="25"/>
        <v>0</v>
      </c>
      <c r="R33" s="219">
        <f t="shared" si="1"/>
        <v>0</v>
      </c>
      <c r="S33" s="213">
        <f t="shared" si="2"/>
        <v>0</v>
      </c>
      <c r="T33" s="220">
        <f t="shared" si="3"/>
        <v>0</v>
      </c>
      <c r="U33" s="219">
        <f t="shared" si="4"/>
        <v>0</v>
      </c>
      <c r="V33" s="213">
        <f t="shared" si="5"/>
        <v>0</v>
      </c>
      <c r="W33" s="220">
        <f t="shared" si="6"/>
        <v>0</v>
      </c>
      <c r="X33" s="219">
        <f t="shared" si="7"/>
        <v>0</v>
      </c>
      <c r="Y33" s="213">
        <f t="shared" si="8"/>
        <v>0</v>
      </c>
      <c r="Z33" s="220">
        <f t="shared" si="14"/>
        <v>0</v>
      </c>
      <c r="AA33" s="219">
        <f t="shared" si="9"/>
        <v>0</v>
      </c>
      <c r="AB33" s="221">
        <f t="shared" si="10"/>
        <v>0</v>
      </c>
      <c r="AC33" s="220">
        <f t="shared" si="11"/>
        <v>0</v>
      </c>
      <c r="AD33" s="212">
        <f t="shared" si="15"/>
        <v>0</v>
      </c>
      <c r="AE33" s="221">
        <f t="shared" si="40"/>
        <v>0</v>
      </c>
      <c r="AF33" s="214">
        <f t="shared" si="41"/>
        <v>0</v>
      </c>
      <c r="AG33" s="212">
        <f t="shared" si="42"/>
        <v>0</v>
      </c>
      <c r="AH33" s="221">
        <f t="shared" si="19"/>
        <v>0</v>
      </c>
      <c r="AI33" s="214">
        <f t="shared" si="43"/>
        <v>0</v>
      </c>
      <c r="AJ33" s="231">
        <f t="shared" si="21"/>
        <v>0</v>
      </c>
      <c r="AK33" s="197"/>
      <c r="AL33" s="525">
        <f t="shared" si="12"/>
        <v>0</v>
      </c>
      <c r="AM33" s="526">
        <f t="shared" si="44"/>
        <v>0</v>
      </c>
      <c r="AN33" s="526">
        <f t="shared" si="44"/>
        <v>0</v>
      </c>
      <c r="AO33" s="526">
        <f t="shared" si="44"/>
        <v>0</v>
      </c>
      <c r="AP33" s="527">
        <f t="shared" si="44"/>
        <v>0</v>
      </c>
      <c r="AQ33" s="530">
        <f t="shared" si="45"/>
        <v>0</v>
      </c>
      <c r="AR33" s="530">
        <f t="shared" si="46"/>
        <v>0</v>
      </c>
      <c r="AS33" s="102"/>
      <c r="AT33" s="103"/>
    </row>
    <row r="34" spans="1:46" hidden="1" outlineLevel="1">
      <c r="A34" s="26"/>
      <c r="B34" s="24"/>
      <c r="C34" s="98"/>
      <c r="D34" s="69"/>
      <c r="E34" s="225">
        <v>0</v>
      </c>
      <c r="F34" s="225">
        <v>0</v>
      </c>
      <c r="G34" s="225">
        <v>0</v>
      </c>
      <c r="H34" s="225">
        <v>0</v>
      </c>
      <c r="I34" s="225">
        <v>0</v>
      </c>
      <c r="J34" s="225">
        <v>0</v>
      </c>
      <c r="K34" s="225">
        <v>0</v>
      </c>
      <c r="L34" s="207">
        <v>0</v>
      </c>
      <c r="M34" s="69"/>
      <c r="N34" s="149">
        <f>IFERROR(VLOOKUP(M34,'Additional Calculations'!$L$2:$M$11,2,FALSE),0)</f>
        <v>0</v>
      </c>
      <c r="O34" s="216">
        <f t="shared" si="0"/>
        <v>0</v>
      </c>
      <c r="P34" s="217">
        <f t="shared" ref="P34:P40" si="47">ROUND(IF(D34="12-month",E34*L34,IF(D34="9-month",E34*L34,IF(D34="summer",L34*0.025*13*E34,IF(D34="grad",E34*L34,IF(D34="hourly",E34*L34,))))),0)</f>
        <v>0</v>
      </c>
      <c r="Q34" s="218">
        <f t="shared" ref="Q34:Q40" si="48">ROUND(IF($M34&lt;&gt;"grad",P34*$N34,$N34*$E34),0)</f>
        <v>0</v>
      </c>
      <c r="R34" s="219">
        <f t="shared" si="1"/>
        <v>0</v>
      </c>
      <c r="S34" s="213">
        <f t="shared" si="2"/>
        <v>0</v>
      </c>
      <c r="T34" s="220">
        <f t="shared" si="3"/>
        <v>0</v>
      </c>
      <c r="U34" s="219">
        <f t="shared" si="4"/>
        <v>0</v>
      </c>
      <c r="V34" s="213">
        <f t="shared" si="5"/>
        <v>0</v>
      </c>
      <c r="W34" s="220">
        <f t="shared" si="6"/>
        <v>0</v>
      </c>
      <c r="X34" s="219">
        <f t="shared" si="7"/>
        <v>0</v>
      </c>
      <c r="Y34" s="213">
        <f t="shared" si="8"/>
        <v>0</v>
      </c>
      <c r="Z34" s="220">
        <f t="shared" si="14"/>
        <v>0</v>
      </c>
      <c r="AA34" s="219">
        <f t="shared" si="9"/>
        <v>0</v>
      </c>
      <c r="AB34" s="221">
        <f t="shared" si="10"/>
        <v>0</v>
      </c>
      <c r="AC34" s="220">
        <f t="shared" si="11"/>
        <v>0</v>
      </c>
      <c r="AD34" s="212">
        <f t="shared" si="15"/>
        <v>0</v>
      </c>
      <c r="AE34" s="221">
        <f t="shared" si="40"/>
        <v>0</v>
      </c>
      <c r="AF34" s="214">
        <f t="shared" si="41"/>
        <v>0</v>
      </c>
      <c r="AG34" s="212">
        <f t="shared" si="42"/>
        <v>0</v>
      </c>
      <c r="AH34" s="221">
        <f t="shared" si="19"/>
        <v>0</v>
      </c>
      <c r="AI34" s="214">
        <f t="shared" si="43"/>
        <v>0</v>
      </c>
      <c r="AJ34" s="231">
        <f t="shared" si="21"/>
        <v>0</v>
      </c>
      <c r="AK34" s="197"/>
      <c r="AL34" s="525">
        <f t="shared" si="12"/>
        <v>0</v>
      </c>
      <c r="AM34" s="526">
        <f t="shared" si="44"/>
        <v>0</v>
      </c>
      <c r="AN34" s="526">
        <f t="shared" si="44"/>
        <v>0</v>
      </c>
      <c r="AO34" s="526">
        <f t="shared" si="44"/>
        <v>0</v>
      </c>
      <c r="AP34" s="527">
        <f t="shared" si="44"/>
        <v>0</v>
      </c>
      <c r="AQ34" s="530">
        <f t="shared" si="45"/>
        <v>0</v>
      </c>
      <c r="AR34" s="530">
        <f t="shared" si="46"/>
        <v>0</v>
      </c>
      <c r="AS34" s="102"/>
      <c r="AT34" s="103"/>
    </row>
    <row r="35" spans="1:46" hidden="1" outlineLevel="1">
      <c r="A35" s="26"/>
      <c r="B35" s="24"/>
      <c r="C35" s="98"/>
      <c r="D35" s="69"/>
      <c r="E35" s="225">
        <v>0</v>
      </c>
      <c r="F35" s="225">
        <v>0</v>
      </c>
      <c r="G35" s="225">
        <v>0</v>
      </c>
      <c r="H35" s="225">
        <v>0</v>
      </c>
      <c r="I35" s="225">
        <v>0</v>
      </c>
      <c r="J35" s="225">
        <v>0</v>
      </c>
      <c r="K35" s="225">
        <v>0</v>
      </c>
      <c r="L35" s="207">
        <v>0</v>
      </c>
      <c r="M35" s="69"/>
      <c r="N35" s="149">
        <f>IFERROR(VLOOKUP(M35,'Additional Calculations'!$L$2:$M$11,2,FALSE),0)</f>
        <v>0</v>
      </c>
      <c r="O35" s="216">
        <f t="shared" si="0"/>
        <v>0</v>
      </c>
      <c r="P35" s="217">
        <f t="shared" si="47"/>
        <v>0</v>
      </c>
      <c r="Q35" s="218">
        <f t="shared" si="48"/>
        <v>0</v>
      </c>
      <c r="R35" s="219">
        <f t="shared" si="1"/>
        <v>0</v>
      </c>
      <c r="S35" s="213">
        <f t="shared" si="2"/>
        <v>0</v>
      </c>
      <c r="T35" s="220">
        <f t="shared" si="3"/>
        <v>0</v>
      </c>
      <c r="U35" s="219">
        <f t="shared" si="4"/>
        <v>0</v>
      </c>
      <c r="V35" s="213">
        <f t="shared" si="5"/>
        <v>0</v>
      </c>
      <c r="W35" s="220">
        <f t="shared" si="6"/>
        <v>0</v>
      </c>
      <c r="X35" s="219">
        <f t="shared" si="7"/>
        <v>0</v>
      </c>
      <c r="Y35" s="213">
        <f t="shared" si="8"/>
        <v>0</v>
      </c>
      <c r="Z35" s="220">
        <f t="shared" si="14"/>
        <v>0</v>
      </c>
      <c r="AA35" s="219">
        <f t="shared" si="9"/>
        <v>0</v>
      </c>
      <c r="AB35" s="221">
        <f t="shared" si="10"/>
        <v>0</v>
      </c>
      <c r="AC35" s="220">
        <f t="shared" si="11"/>
        <v>0</v>
      </c>
      <c r="AD35" s="212">
        <f t="shared" si="15"/>
        <v>0</v>
      </c>
      <c r="AE35" s="221">
        <f t="shared" si="40"/>
        <v>0</v>
      </c>
      <c r="AF35" s="214">
        <f t="shared" si="41"/>
        <v>0</v>
      </c>
      <c r="AG35" s="212">
        <f t="shared" si="42"/>
        <v>0</v>
      </c>
      <c r="AH35" s="221">
        <f t="shared" si="19"/>
        <v>0</v>
      </c>
      <c r="AI35" s="214">
        <f t="shared" si="43"/>
        <v>0</v>
      </c>
      <c r="AJ35" s="231">
        <f t="shared" si="21"/>
        <v>0</v>
      </c>
      <c r="AK35" s="197"/>
      <c r="AL35" s="525">
        <f t="shared" si="12"/>
        <v>0</v>
      </c>
      <c r="AM35" s="526">
        <f t="shared" si="44"/>
        <v>0</v>
      </c>
      <c r="AN35" s="526">
        <f t="shared" si="44"/>
        <v>0</v>
      </c>
      <c r="AO35" s="526">
        <f t="shared" si="44"/>
        <v>0</v>
      </c>
      <c r="AP35" s="527">
        <f t="shared" si="44"/>
        <v>0</v>
      </c>
      <c r="AQ35" s="530">
        <f t="shared" si="45"/>
        <v>0</v>
      </c>
      <c r="AR35" s="530">
        <f t="shared" si="46"/>
        <v>0</v>
      </c>
      <c r="AS35" s="102"/>
      <c r="AT35" s="103"/>
    </row>
    <row r="36" spans="1:46" hidden="1" outlineLevel="1">
      <c r="A36" s="26"/>
      <c r="B36" s="24"/>
      <c r="C36" s="98"/>
      <c r="D36" s="69"/>
      <c r="E36" s="225">
        <v>0</v>
      </c>
      <c r="F36" s="225">
        <v>0</v>
      </c>
      <c r="G36" s="225">
        <v>0</v>
      </c>
      <c r="H36" s="225">
        <v>0</v>
      </c>
      <c r="I36" s="225">
        <v>0</v>
      </c>
      <c r="J36" s="225">
        <v>0</v>
      </c>
      <c r="K36" s="225">
        <v>0</v>
      </c>
      <c r="L36" s="207">
        <v>0</v>
      </c>
      <c r="M36" s="69"/>
      <c r="N36" s="149">
        <f>IFERROR(VLOOKUP(M36,'Additional Calculations'!$L$2:$M$11,2,FALSE),0)</f>
        <v>0</v>
      </c>
      <c r="O36" s="216">
        <f t="shared" si="0"/>
        <v>0</v>
      </c>
      <c r="P36" s="217">
        <f t="shared" si="47"/>
        <v>0</v>
      </c>
      <c r="Q36" s="218">
        <f t="shared" si="48"/>
        <v>0</v>
      </c>
      <c r="R36" s="219">
        <f t="shared" si="1"/>
        <v>0</v>
      </c>
      <c r="S36" s="213">
        <f t="shared" si="2"/>
        <v>0</v>
      </c>
      <c r="T36" s="220">
        <f t="shared" si="3"/>
        <v>0</v>
      </c>
      <c r="U36" s="219">
        <f t="shared" si="4"/>
        <v>0</v>
      </c>
      <c r="V36" s="213">
        <f t="shared" si="5"/>
        <v>0</v>
      </c>
      <c r="W36" s="220">
        <f t="shared" si="6"/>
        <v>0</v>
      </c>
      <c r="X36" s="219">
        <f t="shared" si="7"/>
        <v>0</v>
      </c>
      <c r="Y36" s="213">
        <f t="shared" si="8"/>
        <v>0</v>
      </c>
      <c r="Z36" s="220">
        <f t="shared" si="14"/>
        <v>0</v>
      </c>
      <c r="AA36" s="219">
        <f t="shared" si="9"/>
        <v>0</v>
      </c>
      <c r="AB36" s="221">
        <f t="shared" si="10"/>
        <v>0</v>
      </c>
      <c r="AC36" s="220">
        <f t="shared" si="11"/>
        <v>0</v>
      </c>
      <c r="AD36" s="212">
        <f t="shared" si="15"/>
        <v>0</v>
      </c>
      <c r="AE36" s="221">
        <f t="shared" si="40"/>
        <v>0</v>
      </c>
      <c r="AF36" s="214">
        <f t="shared" si="41"/>
        <v>0</v>
      </c>
      <c r="AG36" s="212">
        <f t="shared" si="42"/>
        <v>0</v>
      </c>
      <c r="AH36" s="221">
        <f t="shared" si="19"/>
        <v>0</v>
      </c>
      <c r="AI36" s="214">
        <f t="shared" si="43"/>
        <v>0</v>
      </c>
      <c r="AJ36" s="231">
        <f t="shared" si="21"/>
        <v>0</v>
      </c>
      <c r="AK36" s="197"/>
      <c r="AL36" s="525">
        <f t="shared" si="12"/>
        <v>0</v>
      </c>
      <c r="AM36" s="526">
        <f t="shared" si="44"/>
        <v>0</v>
      </c>
      <c r="AN36" s="526">
        <f t="shared" si="44"/>
        <v>0</v>
      </c>
      <c r="AO36" s="526">
        <f t="shared" si="44"/>
        <v>0</v>
      </c>
      <c r="AP36" s="527">
        <f t="shared" si="44"/>
        <v>0</v>
      </c>
      <c r="AQ36" s="530">
        <f t="shared" si="45"/>
        <v>0</v>
      </c>
      <c r="AR36" s="530">
        <f t="shared" si="46"/>
        <v>0</v>
      </c>
      <c r="AS36" s="102"/>
      <c r="AT36" s="103"/>
    </row>
    <row r="37" spans="1:46" hidden="1" outlineLevel="1">
      <c r="A37" s="26"/>
      <c r="B37" s="24"/>
      <c r="C37" s="98"/>
      <c r="D37" s="69"/>
      <c r="E37" s="225">
        <v>0</v>
      </c>
      <c r="F37" s="225">
        <v>0</v>
      </c>
      <c r="G37" s="225">
        <v>0</v>
      </c>
      <c r="H37" s="225">
        <v>0</v>
      </c>
      <c r="I37" s="225">
        <v>0</v>
      </c>
      <c r="J37" s="225">
        <v>0</v>
      </c>
      <c r="K37" s="225">
        <v>0</v>
      </c>
      <c r="L37" s="207">
        <v>0</v>
      </c>
      <c r="M37" s="69"/>
      <c r="N37" s="149">
        <f>IFERROR(VLOOKUP(M37,'Additional Calculations'!$L$2:$M$11,2,FALSE),0)</f>
        <v>0</v>
      </c>
      <c r="O37" s="216">
        <f t="shared" si="0"/>
        <v>0</v>
      </c>
      <c r="P37" s="217">
        <f t="shared" si="47"/>
        <v>0</v>
      </c>
      <c r="Q37" s="218">
        <f t="shared" si="48"/>
        <v>0</v>
      </c>
      <c r="R37" s="219">
        <f t="shared" si="1"/>
        <v>0</v>
      </c>
      <c r="S37" s="213">
        <f t="shared" si="2"/>
        <v>0</v>
      </c>
      <c r="T37" s="220">
        <f t="shared" si="3"/>
        <v>0</v>
      </c>
      <c r="U37" s="219">
        <f t="shared" si="4"/>
        <v>0</v>
      </c>
      <c r="V37" s="213">
        <f t="shared" si="5"/>
        <v>0</v>
      </c>
      <c r="W37" s="220">
        <f t="shared" si="6"/>
        <v>0</v>
      </c>
      <c r="X37" s="219">
        <f t="shared" si="7"/>
        <v>0</v>
      </c>
      <c r="Y37" s="213">
        <f t="shared" si="8"/>
        <v>0</v>
      </c>
      <c r="Z37" s="220">
        <f t="shared" si="14"/>
        <v>0</v>
      </c>
      <c r="AA37" s="219">
        <f t="shared" si="9"/>
        <v>0</v>
      </c>
      <c r="AB37" s="221">
        <f t="shared" si="10"/>
        <v>0</v>
      </c>
      <c r="AC37" s="220">
        <f t="shared" si="11"/>
        <v>0</v>
      </c>
      <c r="AD37" s="212">
        <f t="shared" si="15"/>
        <v>0</v>
      </c>
      <c r="AE37" s="221">
        <f t="shared" si="40"/>
        <v>0</v>
      </c>
      <c r="AF37" s="214">
        <f t="shared" si="41"/>
        <v>0</v>
      </c>
      <c r="AG37" s="212">
        <f t="shared" si="42"/>
        <v>0</v>
      </c>
      <c r="AH37" s="221">
        <f t="shared" si="19"/>
        <v>0</v>
      </c>
      <c r="AI37" s="214" t="s">
        <v>38</v>
      </c>
      <c r="AJ37" s="231">
        <f t="shared" si="21"/>
        <v>0</v>
      </c>
      <c r="AK37" s="198"/>
      <c r="AL37" s="525">
        <f t="shared" si="12"/>
        <v>0</v>
      </c>
      <c r="AM37" s="526">
        <f t="shared" si="44"/>
        <v>0</v>
      </c>
      <c r="AN37" s="526">
        <f t="shared" si="44"/>
        <v>0</v>
      </c>
      <c r="AO37" s="526">
        <f t="shared" si="44"/>
        <v>0</v>
      </c>
      <c r="AP37" s="527">
        <f t="shared" si="44"/>
        <v>0</v>
      </c>
      <c r="AQ37" s="530">
        <f t="shared" si="45"/>
        <v>0</v>
      </c>
      <c r="AR37" s="530">
        <f t="shared" si="46"/>
        <v>0</v>
      </c>
      <c r="AS37" s="102"/>
      <c r="AT37" s="103"/>
    </row>
    <row r="38" spans="1:46" hidden="1" outlineLevel="1">
      <c r="A38" s="26"/>
      <c r="B38" s="24"/>
      <c r="C38" s="98"/>
      <c r="D38" s="69"/>
      <c r="E38" s="225">
        <v>0</v>
      </c>
      <c r="F38" s="225">
        <v>0</v>
      </c>
      <c r="G38" s="225">
        <v>0</v>
      </c>
      <c r="H38" s="225">
        <v>0</v>
      </c>
      <c r="I38" s="225">
        <v>0</v>
      </c>
      <c r="J38" s="225">
        <v>0</v>
      </c>
      <c r="K38" s="225">
        <v>0</v>
      </c>
      <c r="L38" s="207">
        <v>0</v>
      </c>
      <c r="M38" s="69"/>
      <c r="N38" s="149">
        <f>IFERROR(VLOOKUP(M38,'Additional Calculations'!$L$2:$M$11,2,FALSE),0)</f>
        <v>0</v>
      </c>
      <c r="O38" s="216">
        <f t="shared" si="0"/>
        <v>0</v>
      </c>
      <c r="P38" s="217">
        <f t="shared" si="47"/>
        <v>0</v>
      </c>
      <c r="Q38" s="218">
        <f t="shared" si="48"/>
        <v>0</v>
      </c>
      <c r="R38" s="219">
        <f t="shared" si="1"/>
        <v>0</v>
      </c>
      <c r="S38" s="213">
        <f t="shared" si="2"/>
        <v>0</v>
      </c>
      <c r="T38" s="220">
        <f t="shared" si="3"/>
        <v>0</v>
      </c>
      <c r="U38" s="219">
        <f t="shared" si="4"/>
        <v>0</v>
      </c>
      <c r="V38" s="213">
        <f t="shared" si="5"/>
        <v>0</v>
      </c>
      <c r="W38" s="220">
        <f t="shared" si="6"/>
        <v>0</v>
      </c>
      <c r="X38" s="219">
        <f t="shared" si="7"/>
        <v>0</v>
      </c>
      <c r="Y38" s="213">
        <f t="shared" si="8"/>
        <v>0</v>
      </c>
      <c r="Z38" s="220">
        <f t="shared" si="14"/>
        <v>0</v>
      </c>
      <c r="AA38" s="219">
        <f t="shared" si="9"/>
        <v>0</v>
      </c>
      <c r="AB38" s="221">
        <f t="shared" si="10"/>
        <v>0</v>
      </c>
      <c r="AC38" s="220">
        <f t="shared" si="11"/>
        <v>0</v>
      </c>
      <c r="AD38" s="212">
        <f t="shared" si="15"/>
        <v>0</v>
      </c>
      <c r="AE38" s="221">
        <f t="shared" si="40"/>
        <v>0</v>
      </c>
      <c r="AF38" s="214">
        <f t="shared" si="41"/>
        <v>0</v>
      </c>
      <c r="AG38" s="212">
        <f t="shared" si="42"/>
        <v>0</v>
      </c>
      <c r="AH38" s="221">
        <f t="shared" si="19"/>
        <v>0</v>
      </c>
      <c r="AI38" s="214">
        <f t="shared" si="43"/>
        <v>0</v>
      </c>
      <c r="AJ38" s="231">
        <f t="shared" si="21"/>
        <v>0</v>
      </c>
      <c r="AK38" s="197"/>
      <c r="AL38" s="525">
        <f t="shared" si="12"/>
        <v>0</v>
      </c>
      <c r="AM38" s="526">
        <f t="shared" si="44"/>
        <v>0</v>
      </c>
      <c r="AN38" s="526">
        <f t="shared" si="44"/>
        <v>0</v>
      </c>
      <c r="AO38" s="526">
        <f t="shared" si="44"/>
        <v>0</v>
      </c>
      <c r="AP38" s="527">
        <f t="shared" si="44"/>
        <v>0</v>
      </c>
      <c r="AQ38" s="530">
        <f t="shared" si="45"/>
        <v>0</v>
      </c>
      <c r="AR38" s="530">
        <f t="shared" si="46"/>
        <v>0</v>
      </c>
      <c r="AS38" s="102"/>
      <c r="AT38" s="103"/>
    </row>
    <row r="39" spans="1:46" hidden="1" outlineLevel="1">
      <c r="A39" s="26"/>
      <c r="B39" s="24"/>
      <c r="C39" s="98"/>
      <c r="D39" s="69"/>
      <c r="E39" s="225">
        <v>0</v>
      </c>
      <c r="F39" s="225">
        <v>0</v>
      </c>
      <c r="G39" s="225">
        <v>0</v>
      </c>
      <c r="H39" s="225">
        <v>0</v>
      </c>
      <c r="I39" s="225">
        <v>0</v>
      </c>
      <c r="J39" s="225">
        <v>0</v>
      </c>
      <c r="K39" s="225">
        <v>0</v>
      </c>
      <c r="L39" s="207">
        <v>0</v>
      </c>
      <c r="M39" s="69"/>
      <c r="N39" s="149">
        <f>IFERROR(VLOOKUP(M39,'Additional Calculations'!$L$2:$M$11,2,FALSE),0)</f>
        <v>0</v>
      </c>
      <c r="O39" s="216">
        <f t="shared" si="0"/>
        <v>0</v>
      </c>
      <c r="P39" s="217">
        <f t="shared" si="47"/>
        <v>0</v>
      </c>
      <c r="Q39" s="218">
        <f t="shared" si="48"/>
        <v>0</v>
      </c>
      <c r="R39" s="219">
        <f t="shared" si="1"/>
        <v>0</v>
      </c>
      <c r="S39" s="213">
        <f t="shared" si="2"/>
        <v>0</v>
      </c>
      <c r="T39" s="220">
        <f t="shared" si="3"/>
        <v>0</v>
      </c>
      <c r="U39" s="219">
        <f t="shared" si="4"/>
        <v>0</v>
      </c>
      <c r="V39" s="213">
        <f t="shared" si="5"/>
        <v>0</v>
      </c>
      <c r="W39" s="220">
        <f t="shared" si="6"/>
        <v>0</v>
      </c>
      <c r="X39" s="219">
        <f t="shared" si="7"/>
        <v>0</v>
      </c>
      <c r="Y39" s="213">
        <f t="shared" si="8"/>
        <v>0</v>
      </c>
      <c r="Z39" s="220">
        <f t="shared" si="14"/>
        <v>0</v>
      </c>
      <c r="AA39" s="219">
        <f t="shared" si="9"/>
        <v>0</v>
      </c>
      <c r="AB39" s="221">
        <f t="shared" si="10"/>
        <v>0</v>
      </c>
      <c r="AC39" s="220">
        <f t="shared" si="11"/>
        <v>0</v>
      </c>
      <c r="AD39" s="212">
        <f t="shared" si="15"/>
        <v>0</v>
      </c>
      <c r="AE39" s="221">
        <f t="shared" si="40"/>
        <v>0</v>
      </c>
      <c r="AF39" s="214">
        <f t="shared" si="41"/>
        <v>0</v>
      </c>
      <c r="AG39" s="212">
        <f t="shared" si="42"/>
        <v>0</v>
      </c>
      <c r="AH39" s="221">
        <f t="shared" si="19"/>
        <v>0</v>
      </c>
      <c r="AI39" s="214">
        <f t="shared" si="43"/>
        <v>0</v>
      </c>
      <c r="AJ39" s="231">
        <f t="shared" si="21"/>
        <v>0</v>
      </c>
      <c r="AK39" s="197"/>
      <c r="AL39" s="525">
        <f t="shared" si="12"/>
        <v>0</v>
      </c>
      <c r="AM39" s="526">
        <f t="shared" si="44"/>
        <v>0</v>
      </c>
      <c r="AN39" s="526">
        <f t="shared" si="44"/>
        <v>0</v>
      </c>
      <c r="AO39" s="526">
        <f t="shared" si="44"/>
        <v>0</v>
      </c>
      <c r="AP39" s="527">
        <f t="shared" si="44"/>
        <v>0</v>
      </c>
      <c r="AQ39" s="530">
        <f t="shared" si="45"/>
        <v>0</v>
      </c>
      <c r="AR39" s="530">
        <f t="shared" si="46"/>
        <v>0</v>
      </c>
      <c r="AS39" s="102"/>
      <c r="AT39" s="103"/>
    </row>
    <row r="40" spans="1:46" ht="13.5" hidden="1" outlineLevel="1" thickBot="1">
      <c r="A40" s="27"/>
      <c r="B40" s="25"/>
      <c r="C40" s="98"/>
      <c r="D40" s="69"/>
      <c r="E40" s="225">
        <v>0</v>
      </c>
      <c r="F40" s="225">
        <v>0</v>
      </c>
      <c r="G40" s="225">
        <v>0</v>
      </c>
      <c r="H40" s="225">
        <v>0</v>
      </c>
      <c r="I40" s="225">
        <v>0</v>
      </c>
      <c r="J40" s="225">
        <v>0</v>
      </c>
      <c r="K40" s="225">
        <v>0</v>
      </c>
      <c r="L40" s="207">
        <v>0</v>
      </c>
      <c r="M40" s="69"/>
      <c r="N40" s="149">
        <f>IFERROR(VLOOKUP(M40,'Additional Calculations'!$L$2:$M$11,2,FALSE),0)</f>
        <v>0</v>
      </c>
      <c r="O40" s="216">
        <f t="shared" si="0"/>
        <v>0</v>
      </c>
      <c r="P40" s="217">
        <f t="shared" si="47"/>
        <v>0</v>
      </c>
      <c r="Q40" s="218">
        <f t="shared" si="48"/>
        <v>0</v>
      </c>
      <c r="R40" s="222">
        <f t="shared" si="1"/>
        <v>0</v>
      </c>
      <c r="S40" s="213">
        <f t="shared" si="2"/>
        <v>0</v>
      </c>
      <c r="T40" s="223">
        <f t="shared" si="3"/>
        <v>0</v>
      </c>
      <c r="U40" s="222">
        <f t="shared" si="4"/>
        <v>0</v>
      </c>
      <c r="V40" s="213">
        <f t="shared" si="5"/>
        <v>0</v>
      </c>
      <c r="W40" s="223">
        <f t="shared" si="6"/>
        <v>0</v>
      </c>
      <c r="X40" s="222">
        <f t="shared" si="7"/>
        <v>0</v>
      </c>
      <c r="Y40" s="213">
        <f t="shared" si="8"/>
        <v>0</v>
      </c>
      <c r="Z40" s="223">
        <f t="shared" si="14"/>
        <v>0</v>
      </c>
      <c r="AA40" s="222">
        <f t="shared" si="9"/>
        <v>0</v>
      </c>
      <c r="AB40" s="224">
        <f t="shared" si="10"/>
        <v>0</v>
      </c>
      <c r="AC40" s="223">
        <f t="shared" si="11"/>
        <v>0</v>
      </c>
      <c r="AD40" s="212">
        <f t="shared" si="15"/>
        <v>0</v>
      </c>
      <c r="AE40" s="221">
        <f t="shared" si="40"/>
        <v>0</v>
      </c>
      <c r="AF40" s="214">
        <f t="shared" si="41"/>
        <v>0</v>
      </c>
      <c r="AG40" s="212">
        <f t="shared" si="42"/>
        <v>0</v>
      </c>
      <c r="AH40" s="221">
        <f t="shared" si="19"/>
        <v>0</v>
      </c>
      <c r="AI40" s="214">
        <f t="shared" si="43"/>
        <v>0</v>
      </c>
      <c r="AJ40" s="231">
        <f t="shared" si="21"/>
        <v>0</v>
      </c>
      <c r="AK40" s="197"/>
      <c r="AL40" s="528">
        <f t="shared" si="12"/>
        <v>0</v>
      </c>
      <c r="AM40" s="529">
        <f t="shared" si="44"/>
        <v>0</v>
      </c>
      <c r="AN40" s="529">
        <f t="shared" si="44"/>
        <v>0</v>
      </c>
      <c r="AO40" s="529">
        <f t="shared" si="44"/>
        <v>0</v>
      </c>
      <c r="AP40" s="530">
        <f t="shared" si="44"/>
        <v>0</v>
      </c>
      <c r="AQ40" s="530">
        <f t="shared" si="45"/>
        <v>0</v>
      </c>
      <c r="AR40" s="530">
        <f t="shared" si="46"/>
        <v>0</v>
      </c>
      <c r="AS40" s="104"/>
      <c r="AT40" s="105"/>
    </row>
    <row r="41" spans="1:46" ht="13.5" collapsed="1" thickBot="1">
      <c r="A41" s="308" t="s">
        <v>39</v>
      </c>
      <c r="B41" s="309"/>
      <c r="C41" s="309"/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699"/>
      <c r="P41" s="700">
        <f>SUM(P9:P40)</f>
        <v>0</v>
      </c>
      <c r="Q41" s="179">
        <f>SUM(Q9:Q40)</f>
        <v>0</v>
      </c>
      <c r="R41" s="59"/>
      <c r="S41" s="700">
        <f>SUM(S9:S40)</f>
        <v>0</v>
      </c>
      <c r="T41" s="179">
        <f>SUM(T9:T40)</f>
        <v>0</v>
      </c>
      <c r="U41" s="699"/>
      <c r="V41" s="700">
        <f>SUM(V9:V40)</f>
        <v>0</v>
      </c>
      <c r="W41" s="179">
        <f>SUM(W9:W40)</f>
        <v>0</v>
      </c>
      <c r="X41" s="699"/>
      <c r="Y41" s="700">
        <f>SUM(Y9:Y40)</f>
        <v>0</v>
      </c>
      <c r="Z41" s="179">
        <f>SUM(Z9:Z40)</f>
        <v>0</v>
      </c>
      <c r="AA41" s="699"/>
      <c r="AB41" s="700">
        <f>SUM(AB9:AB40)</f>
        <v>0</v>
      </c>
      <c r="AC41" s="179">
        <f>SUM(AC9:AC40)</f>
        <v>0</v>
      </c>
      <c r="AD41" s="699"/>
      <c r="AE41" s="700">
        <f>SUM(AE9:AE40)</f>
        <v>0</v>
      </c>
      <c r="AF41" s="179">
        <f>SUM(AF9:AF40)</f>
        <v>0</v>
      </c>
      <c r="AG41" s="699"/>
      <c r="AH41" s="700">
        <f>SUM(AH9:AH40)</f>
        <v>0</v>
      </c>
      <c r="AI41" s="179">
        <f>SUM(AI9:AI40)</f>
        <v>0</v>
      </c>
      <c r="AJ41" s="232">
        <f>SUM(P41:AI41)</f>
        <v>0</v>
      </c>
      <c r="AK41" s="199"/>
      <c r="AO41" s="200"/>
      <c r="AS41" s="30"/>
    </row>
    <row r="42" spans="1:46" ht="13.5" thickBot="1">
      <c r="A42" s="665" t="s">
        <v>40</v>
      </c>
      <c r="B42" s="666"/>
      <c r="C42" s="666"/>
      <c r="D42" s="666"/>
      <c r="E42" s="666"/>
      <c r="F42" s="666"/>
      <c r="G42" s="666"/>
      <c r="H42" s="666"/>
      <c r="I42" s="666"/>
      <c r="J42" s="666"/>
      <c r="K42" s="666"/>
      <c r="L42" s="666"/>
      <c r="M42" s="666"/>
      <c r="N42" s="666"/>
      <c r="O42" s="667"/>
      <c r="P42" s="659"/>
      <c r="Q42" s="660">
        <f>SUM(P9:Q40)</f>
        <v>0</v>
      </c>
      <c r="R42" s="667"/>
      <c r="S42" s="659"/>
      <c r="T42" s="660">
        <f>SUM(S9:T40)</f>
        <v>0</v>
      </c>
      <c r="U42" s="667"/>
      <c r="V42" s="659"/>
      <c r="W42" s="660">
        <f>SUM(V9:W40)</f>
        <v>0</v>
      </c>
      <c r="X42" s="667"/>
      <c r="Y42" s="659"/>
      <c r="Z42" s="660">
        <f>SUM(Y9:Z40)</f>
        <v>0</v>
      </c>
      <c r="AA42" s="667"/>
      <c r="AB42" s="659"/>
      <c r="AC42" s="660">
        <f>SUM(AB9:AC40)</f>
        <v>0</v>
      </c>
      <c r="AD42" s="667"/>
      <c r="AE42" s="659"/>
      <c r="AF42" s="660">
        <f>SUM(AE9:AF40)</f>
        <v>0</v>
      </c>
      <c r="AG42" s="667"/>
      <c r="AH42" s="659"/>
      <c r="AI42" s="660">
        <f>SUM(AH9:AI40)</f>
        <v>0</v>
      </c>
      <c r="AJ42" s="661">
        <f>SUM(Q42:AI42)</f>
        <v>0</v>
      </c>
      <c r="AK42" s="199"/>
      <c r="AS42" s="30"/>
    </row>
    <row r="43" spans="1:46" s="249" customFormat="1" ht="5.0999999999999996" customHeight="1">
      <c r="A43" s="613"/>
      <c r="B43" s="613"/>
      <c r="C43" s="613"/>
      <c r="D43" s="613"/>
      <c r="E43" s="613"/>
      <c r="F43" s="613"/>
      <c r="G43" s="613"/>
      <c r="H43" s="613"/>
      <c r="I43" s="613"/>
      <c r="J43" s="613"/>
      <c r="K43" s="613"/>
      <c r="L43" s="613"/>
      <c r="M43" s="613"/>
      <c r="N43" s="613"/>
      <c r="O43" s="613"/>
      <c r="P43" s="614"/>
      <c r="Q43" s="614"/>
      <c r="R43" s="613"/>
      <c r="S43" s="614"/>
      <c r="T43" s="614"/>
      <c r="U43" s="613"/>
      <c r="V43" s="614"/>
      <c r="W43" s="614"/>
      <c r="X43" s="613"/>
      <c r="Y43" s="614"/>
      <c r="Z43" s="614"/>
      <c r="AA43" s="613"/>
      <c r="AB43" s="614"/>
      <c r="AC43" s="614"/>
      <c r="AD43" s="613"/>
      <c r="AE43" s="614"/>
      <c r="AF43" s="614"/>
      <c r="AG43" s="613"/>
      <c r="AH43" s="614"/>
      <c r="AI43" s="614"/>
      <c r="AJ43" s="615"/>
      <c r="AK43" s="616"/>
      <c r="AL43" s="251"/>
      <c r="AM43" s="251"/>
      <c r="AN43" s="251"/>
      <c r="AO43" s="592"/>
      <c r="AP43" s="251"/>
      <c r="AQ43" s="251"/>
      <c r="AR43" s="251"/>
      <c r="AS43" s="617"/>
    </row>
    <row r="44" spans="1:46">
      <c r="A44" s="14" t="s">
        <v>41</v>
      </c>
      <c r="B44" s="22"/>
      <c r="C44" s="22"/>
      <c r="D44" s="15"/>
      <c r="E44" s="15"/>
      <c r="F44" s="15"/>
      <c r="G44" s="15"/>
      <c r="H44" s="15"/>
      <c r="I44" s="15"/>
      <c r="J44" s="15"/>
      <c r="K44" s="15"/>
      <c r="L44" s="16"/>
      <c r="M44" s="16"/>
      <c r="N44" s="16"/>
      <c r="O44" s="16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233"/>
      <c r="AK44" s="9"/>
      <c r="AS44" s="9"/>
    </row>
    <row r="45" spans="1:46">
      <c r="A45" s="323" t="s">
        <v>42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24"/>
      <c r="L45" s="324"/>
      <c r="M45" s="324"/>
      <c r="N45" s="325"/>
      <c r="O45" s="63"/>
      <c r="P45" s="180"/>
      <c r="Q45" s="181">
        <v>0</v>
      </c>
      <c r="R45" s="63"/>
      <c r="S45" s="180"/>
      <c r="T45" s="181">
        <v>0</v>
      </c>
      <c r="U45" s="63"/>
      <c r="V45" s="180"/>
      <c r="W45" s="181">
        <v>0</v>
      </c>
      <c r="X45" s="63"/>
      <c r="Y45" s="180"/>
      <c r="Z45" s="181">
        <v>0</v>
      </c>
      <c r="AA45" s="63"/>
      <c r="AB45" s="180"/>
      <c r="AC45" s="181">
        <v>0</v>
      </c>
      <c r="AD45" s="63"/>
      <c r="AE45" s="180"/>
      <c r="AF45" s="181">
        <v>0</v>
      </c>
      <c r="AG45" s="63"/>
      <c r="AH45" s="180"/>
      <c r="AI45" s="181">
        <v>0</v>
      </c>
      <c r="AJ45" s="234">
        <f>SUM(AC45,Z45,W45,T45,Q45, AF45,AI45 )</f>
        <v>0</v>
      </c>
      <c r="AK45" s="199"/>
      <c r="AS45" s="30"/>
    </row>
    <row r="46" spans="1:46">
      <c r="A46" s="227" t="s">
        <v>43</v>
      </c>
      <c r="B46" s="227"/>
      <c r="C46" s="227"/>
      <c r="D46" s="227"/>
      <c r="E46" s="227"/>
      <c r="F46" s="227"/>
      <c r="G46" s="227"/>
      <c r="H46" s="227"/>
      <c r="I46" s="227"/>
      <c r="J46" s="227"/>
      <c r="K46" s="227"/>
      <c r="L46" s="227"/>
      <c r="M46" s="227"/>
      <c r="N46" s="227"/>
      <c r="O46" s="226"/>
      <c r="P46" s="227"/>
      <c r="Q46" s="228">
        <v>0</v>
      </c>
      <c r="R46" s="226"/>
      <c r="S46" s="227"/>
      <c r="T46" s="228">
        <v>0</v>
      </c>
      <c r="U46" s="226"/>
      <c r="V46" s="227"/>
      <c r="W46" s="228">
        <v>0</v>
      </c>
      <c r="X46" s="226"/>
      <c r="Y46" s="227"/>
      <c r="Z46" s="228">
        <v>0</v>
      </c>
      <c r="AA46" s="226"/>
      <c r="AB46" s="227"/>
      <c r="AC46" s="228">
        <v>0</v>
      </c>
      <c r="AD46" s="226"/>
      <c r="AE46" s="227"/>
      <c r="AF46" s="228">
        <v>0</v>
      </c>
      <c r="AG46" s="226"/>
      <c r="AH46" s="227"/>
      <c r="AI46" s="228">
        <v>0</v>
      </c>
      <c r="AJ46" s="668">
        <f>SUM(AC46,Z46,W46,T46,Q46, AF46,AI46 )</f>
        <v>0</v>
      </c>
      <c r="AK46" s="199"/>
      <c r="AS46" s="30"/>
    </row>
    <row r="47" spans="1:46">
      <c r="A47" s="227" t="s">
        <v>43</v>
      </c>
      <c r="B47" s="227"/>
      <c r="C47" s="227"/>
      <c r="D47" s="227"/>
      <c r="E47" s="227"/>
      <c r="F47" s="227"/>
      <c r="G47" s="227"/>
      <c r="H47" s="227"/>
      <c r="I47" s="227"/>
      <c r="J47" s="227"/>
      <c r="K47" s="227"/>
      <c r="L47" s="227"/>
      <c r="M47" s="227"/>
      <c r="N47" s="227"/>
      <c r="O47" s="64"/>
      <c r="P47" s="182"/>
      <c r="Q47" s="183">
        <v>0</v>
      </c>
      <c r="R47" s="64"/>
      <c r="S47" s="182"/>
      <c r="T47" s="183">
        <v>0</v>
      </c>
      <c r="U47" s="64"/>
      <c r="V47" s="182"/>
      <c r="W47" s="183">
        <v>0</v>
      </c>
      <c r="X47" s="64"/>
      <c r="Y47" s="182"/>
      <c r="Z47" s="183">
        <v>0</v>
      </c>
      <c r="AA47" s="64"/>
      <c r="AB47" s="182"/>
      <c r="AC47" s="183">
        <v>0</v>
      </c>
      <c r="AD47" s="64"/>
      <c r="AE47" s="182"/>
      <c r="AF47" s="183">
        <v>0</v>
      </c>
      <c r="AG47" s="64"/>
      <c r="AH47" s="182"/>
      <c r="AI47" s="183">
        <v>0</v>
      </c>
      <c r="AJ47" s="643">
        <f>SUM(AC47,Z47,W47,T47,Q47, AF47,AI47 )</f>
        <v>0</v>
      </c>
      <c r="AK47" s="199"/>
      <c r="AS47" s="30"/>
    </row>
    <row r="48" spans="1:46">
      <c r="A48" s="119" t="s">
        <v>44</v>
      </c>
      <c r="B48" s="304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119"/>
      <c r="P48" s="184"/>
      <c r="Q48" s="185">
        <f>SUM(Q45:Q47)</f>
        <v>0</v>
      </c>
      <c r="R48" s="119"/>
      <c r="S48" s="184"/>
      <c r="T48" s="185">
        <f>SUM(T45:T47)</f>
        <v>0</v>
      </c>
      <c r="U48" s="119"/>
      <c r="V48" s="184"/>
      <c r="W48" s="185">
        <f>SUM(W45:W47)</f>
        <v>0</v>
      </c>
      <c r="X48" s="119"/>
      <c r="Y48" s="184"/>
      <c r="Z48" s="185">
        <f>SUM(Z45:Z47)</f>
        <v>0</v>
      </c>
      <c r="AA48" s="119"/>
      <c r="AB48" s="184"/>
      <c r="AC48" s="185">
        <f>SUM(AC45:AC47)</f>
        <v>0</v>
      </c>
      <c r="AD48" s="119"/>
      <c r="AE48" s="184"/>
      <c r="AF48" s="185">
        <f>SUM(AF45:AF47)</f>
        <v>0</v>
      </c>
      <c r="AG48" s="119"/>
      <c r="AH48" s="184"/>
      <c r="AI48" s="185">
        <f>SUM(AI45:AI47)</f>
        <v>0</v>
      </c>
      <c r="AJ48" s="234">
        <f>SUM(AC48,Z48,W48,T48,Q48, AF48,AI48 )</f>
        <v>0</v>
      </c>
      <c r="AK48" s="199"/>
      <c r="AS48" s="30"/>
    </row>
    <row r="49" spans="1:45" s="249" customFormat="1" ht="5.0999999999999996" customHeight="1">
      <c r="A49" s="608"/>
      <c r="B49" s="608"/>
      <c r="C49" s="608"/>
      <c r="D49" s="608"/>
      <c r="E49" s="608"/>
      <c r="F49" s="608"/>
      <c r="G49" s="608"/>
      <c r="H49" s="608"/>
      <c r="I49" s="608"/>
      <c r="J49" s="608"/>
      <c r="K49" s="608"/>
      <c r="L49" s="608"/>
      <c r="M49" s="608"/>
      <c r="N49" s="608"/>
      <c r="O49" s="608"/>
      <c r="P49" s="609"/>
      <c r="Q49" s="609"/>
      <c r="R49" s="608"/>
      <c r="S49" s="609"/>
      <c r="T49" s="609"/>
      <c r="U49" s="608"/>
      <c r="V49" s="609"/>
      <c r="W49" s="609"/>
      <c r="X49" s="608"/>
      <c r="Y49" s="609"/>
      <c r="Z49" s="609"/>
      <c r="AA49" s="608"/>
      <c r="AB49" s="609"/>
      <c r="AC49" s="609"/>
      <c r="AD49" s="608"/>
      <c r="AE49" s="609"/>
      <c r="AF49" s="609"/>
      <c r="AG49" s="608"/>
      <c r="AH49" s="609"/>
      <c r="AI49" s="609"/>
      <c r="AJ49" s="610"/>
      <c r="AK49" s="611"/>
      <c r="AL49" s="251"/>
      <c r="AM49" s="251"/>
      <c r="AN49" s="251"/>
      <c r="AO49" s="592"/>
      <c r="AP49" s="251"/>
      <c r="AQ49" s="251"/>
      <c r="AR49" s="251"/>
      <c r="AS49" s="612"/>
    </row>
    <row r="50" spans="1:45">
      <c r="A50" s="14" t="s">
        <v>45</v>
      </c>
      <c r="B50" s="22"/>
      <c r="C50" s="22"/>
      <c r="D50" s="15"/>
      <c r="E50" s="15"/>
      <c r="F50" s="15"/>
      <c r="G50" s="15"/>
      <c r="H50" s="15"/>
      <c r="I50" s="15"/>
      <c r="J50" s="15"/>
      <c r="K50" s="15"/>
      <c r="L50" s="16"/>
      <c r="M50" s="16"/>
      <c r="N50" s="16"/>
      <c r="O50" s="16"/>
      <c r="P50" s="17"/>
      <c r="Q50" s="17"/>
      <c r="R50" s="16"/>
      <c r="S50" s="17"/>
      <c r="T50" s="17"/>
      <c r="U50" s="16"/>
      <c r="V50" s="17"/>
      <c r="W50" s="17"/>
      <c r="X50" s="16"/>
      <c r="Y50" s="17"/>
      <c r="Z50" s="17"/>
      <c r="AA50" s="16"/>
      <c r="AB50" s="17"/>
      <c r="AC50" s="17"/>
      <c r="AD50" s="16"/>
      <c r="AE50" s="17"/>
      <c r="AF50" s="17"/>
      <c r="AG50" s="16"/>
      <c r="AH50" s="17"/>
      <c r="AI50" s="17"/>
      <c r="AJ50" s="233"/>
      <c r="AK50" s="9"/>
      <c r="AS50" s="9"/>
    </row>
    <row r="51" spans="1:45">
      <c r="A51" s="329" t="s">
        <v>46</v>
      </c>
      <c r="B51" s="330"/>
      <c r="C51" s="330"/>
      <c r="D51" s="330"/>
      <c r="E51" s="330"/>
      <c r="F51" s="330"/>
      <c r="G51" s="330"/>
      <c r="H51" s="330"/>
      <c r="I51" s="330"/>
      <c r="J51" s="330"/>
      <c r="K51" s="330"/>
      <c r="L51" s="330"/>
      <c r="M51" s="330"/>
      <c r="N51" s="330"/>
      <c r="O51" s="63"/>
      <c r="P51" s="180"/>
      <c r="Q51" s="181">
        <v>0</v>
      </c>
      <c r="R51" s="63"/>
      <c r="S51" s="180"/>
      <c r="T51" s="181">
        <v>0</v>
      </c>
      <c r="U51" s="63"/>
      <c r="V51" s="180"/>
      <c r="W51" s="181">
        <v>0</v>
      </c>
      <c r="X51" s="63"/>
      <c r="Y51" s="180"/>
      <c r="Z51" s="181">
        <v>0</v>
      </c>
      <c r="AA51" s="63"/>
      <c r="AB51" s="180"/>
      <c r="AC51" s="181">
        <v>0</v>
      </c>
      <c r="AD51" s="63"/>
      <c r="AE51" s="180"/>
      <c r="AF51" s="181">
        <v>0</v>
      </c>
      <c r="AG51" s="63"/>
      <c r="AH51" s="180"/>
      <c r="AI51" s="181">
        <v>0</v>
      </c>
      <c r="AJ51" s="234">
        <f>SUM(AC51,Z51,W51,T51,Q51, AF51,AI51 )</f>
        <v>0</v>
      </c>
      <c r="AK51" s="199"/>
      <c r="AS51" s="30"/>
    </row>
    <row r="52" spans="1:45">
      <c r="A52" s="331" t="s">
        <v>47</v>
      </c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64"/>
      <c r="P52" s="182"/>
      <c r="Q52" s="183">
        <v>0</v>
      </c>
      <c r="R52" s="64"/>
      <c r="S52" s="182"/>
      <c r="T52" s="183">
        <v>0</v>
      </c>
      <c r="U52" s="64"/>
      <c r="V52" s="182"/>
      <c r="W52" s="183">
        <v>0</v>
      </c>
      <c r="X52" s="64"/>
      <c r="Y52" s="182"/>
      <c r="Z52" s="183">
        <v>0</v>
      </c>
      <c r="AA52" s="64"/>
      <c r="AB52" s="182"/>
      <c r="AC52" s="183">
        <v>0</v>
      </c>
      <c r="AD52" s="64"/>
      <c r="AE52" s="182"/>
      <c r="AF52" s="183">
        <v>0</v>
      </c>
      <c r="AG52" s="64"/>
      <c r="AH52" s="182"/>
      <c r="AI52" s="183">
        <v>0</v>
      </c>
      <c r="AJ52" s="643">
        <f>SUM(AC52,Z52,W52,T52,Q52, AF52,AI52 )</f>
        <v>0</v>
      </c>
      <c r="AK52" s="199"/>
      <c r="AS52" s="30"/>
    </row>
    <row r="53" spans="1:45">
      <c r="A53" s="387" t="s">
        <v>48</v>
      </c>
      <c r="B53" s="388"/>
      <c r="C53" s="388"/>
      <c r="D53" s="388"/>
      <c r="E53" s="388"/>
      <c r="F53" s="388"/>
      <c r="G53" s="388"/>
      <c r="H53" s="388"/>
      <c r="I53" s="388"/>
      <c r="J53" s="388"/>
      <c r="K53" s="388"/>
      <c r="L53" s="388"/>
      <c r="M53" s="388"/>
      <c r="N53" s="388"/>
      <c r="O53" s="119"/>
      <c r="P53" s="184"/>
      <c r="Q53" s="185">
        <f>SUM(Q51:Q52)</f>
        <v>0</v>
      </c>
      <c r="R53" s="119"/>
      <c r="S53" s="184"/>
      <c r="T53" s="185">
        <f>SUM(T51:T52)</f>
        <v>0</v>
      </c>
      <c r="U53" s="119"/>
      <c r="V53" s="184"/>
      <c r="W53" s="185">
        <f>SUM(W51:W52)</f>
        <v>0</v>
      </c>
      <c r="X53" s="119"/>
      <c r="Y53" s="184"/>
      <c r="Z53" s="185">
        <f>SUM(Z51:Z52)</f>
        <v>0</v>
      </c>
      <c r="AA53" s="119"/>
      <c r="AB53" s="184"/>
      <c r="AC53" s="185">
        <f>SUM(AC51:AC52)</f>
        <v>0</v>
      </c>
      <c r="AD53" s="119"/>
      <c r="AE53" s="184"/>
      <c r="AF53" s="185">
        <f>SUM(AF51:AF52)</f>
        <v>0</v>
      </c>
      <c r="AG53" s="119"/>
      <c r="AH53" s="184"/>
      <c r="AI53" s="185">
        <f>SUM(AI51:AI52)</f>
        <v>0</v>
      </c>
      <c r="AJ53" s="235">
        <f>SUM(AJ51:AJ52)</f>
        <v>0</v>
      </c>
      <c r="AK53" s="199"/>
      <c r="AS53" s="30"/>
    </row>
    <row r="54" spans="1:45" s="249" customFormat="1" ht="5.0999999999999996" customHeight="1">
      <c r="A54" s="596"/>
      <c r="B54" s="596"/>
      <c r="C54" s="596"/>
      <c r="D54" s="597"/>
      <c r="E54" s="590"/>
      <c r="F54" s="590"/>
      <c r="G54" s="590"/>
      <c r="H54" s="590"/>
      <c r="I54" s="590"/>
      <c r="J54" s="590"/>
      <c r="K54" s="590"/>
      <c r="L54" s="594"/>
      <c r="M54" s="594"/>
      <c r="N54" s="594"/>
      <c r="O54" s="594"/>
      <c r="P54" s="607"/>
      <c r="Q54" s="607"/>
      <c r="R54" s="594"/>
      <c r="S54" s="607"/>
      <c r="T54" s="607"/>
      <c r="U54" s="594"/>
      <c r="V54" s="607"/>
      <c r="W54" s="607"/>
      <c r="X54" s="594"/>
      <c r="Y54" s="607"/>
      <c r="Z54" s="607"/>
      <c r="AA54" s="594"/>
      <c r="AB54" s="607"/>
      <c r="AC54" s="607"/>
      <c r="AD54" s="594"/>
      <c r="AE54" s="607"/>
      <c r="AF54" s="607"/>
      <c r="AG54" s="594"/>
      <c r="AH54" s="607"/>
      <c r="AI54" s="607"/>
      <c r="AJ54" s="599"/>
      <c r="AK54" s="259"/>
      <c r="AL54" s="251"/>
      <c r="AM54" s="251"/>
      <c r="AN54" s="251"/>
      <c r="AO54" s="592"/>
      <c r="AP54" s="251"/>
      <c r="AQ54" s="251"/>
      <c r="AR54" s="251"/>
      <c r="AS54" s="259"/>
    </row>
    <row r="55" spans="1:45">
      <c r="A55" s="18" t="s">
        <v>49</v>
      </c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20"/>
      <c r="M55" s="20"/>
      <c r="N55" s="20"/>
      <c r="O55" s="20"/>
      <c r="P55" s="21"/>
      <c r="Q55" s="21"/>
      <c r="R55" s="20"/>
      <c r="S55" s="21"/>
      <c r="T55" s="21"/>
      <c r="U55" s="20"/>
      <c r="V55" s="21"/>
      <c r="W55" s="21"/>
      <c r="X55" s="20"/>
      <c r="Y55" s="21"/>
      <c r="Z55" s="21"/>
      <c r="AA55" s="20"/>
      <c r="AB55" s="21"/>
      <c r="AC55" s="21"/>
      <c r="AD55" s="20"/>
      <c r="AE55" s="21"/>
      <c r="AF55" s="21"/>
      <c r="AG55" s="20"/>
      <c r="AH55" s="21"/>
      <c r="AI55" s="21"/>
      <c r="AJ55" s="236"/>
      <c r="AK55" s="9"/>
      <c r="AS55" s="9"/>
    </row>
    <row r="56" spans="1:45" ht="12.75" customHeight="1">
      <c r="A56" s="341" t="s">
        <v>50</v>
      </c>
      <c r="B56" s="342"/>
      <c r="C56" s="342"/>
      <c r="D56" s="342"/>
      <c r="E56" s="342"/>
      <c r="F56" s="342"/>
      <c r="G56" s="342"/>
      <c r="H56" s="342"/>
      <c r="I56" s="342"/>
      <c r="J56" s="342"/>
      <c r="K56" s="342"/>
      <c r="L56" s="342"/>
      <c r="M56" s="342"/>
      <c r="N56" s="342"/>
      <c r="O56" s="63"/>
      <c r="P56" s="180"/>
      <c r="Q56" s="181">
        <v>0</v>
      </c>
      <c r="R56" s="63"/>
      <c r="S56" s="180"/>
      <c r="T56" s="181">
        <v>0</v>
      </c>
      <c r="U56" s="63"/>
      <c r="V56" s="180"/>
      <c r="W56" s="181">
        <v>0</v>
      </c>
      <c r="X56" s="63"/>
      <c r="Y56" s="180"/>
      <c r="Z56" s="181">
        <v>0</v>
      </c>
      <c r="AA56" s="63"/>
      <c r="AB56" s="180"/>
      <c r="AC56" s="181">
        <v>0</v>
      </c>
      <c r="AD56" s="63"/>
      <c r="AE56" s="180"/>
      <c r="AF56" s="181">
        <v>0</v>
      </c>
      <c r="AG56" s="63"/>
      <c r="AH56" s="180"/>
      <c r="AI56" s="181">
        <v>0</v>
      </c>
      <c r="AJ56" s="234">
        <f t="shared" ref="AJ56:AJ61" si="49">SUM(AC56,Z56,W56,T56,Q56, AF56,AI56 )</f>
        <v>0</v>
      </c>
      <c r="AK56" s="201"/>
      <c r="AS56" s="34"/>
    </row>
    <row r="57" spans="1:45">
      <c r="A57" s="343" t="s">
        <v>51</v>
      </c>
      <c r="B57" s="344"/>
      <c r="C57" s="344"/>
      <c r="D57" s="344"/>
      <c r="E57" s="344"/>
      <c r="F57" s="344"/>
      <c r="G57" s="344"/>
      <c r="H57" s="344"/>
      <c r="I57" s="344"/>
      <c r="J57" s="344"/>
      <c r="K57" s="344"/>
      <c r="L57" s="344"/>
      <c r="M57" s="344"/>
      <c r="N57" s="345"/>
      <c r="O57" s="86"/>
      <c r="P57" s="186"/>
      <c r="Q57" s="187">
        <v>0</v>
      </c>
      <c r="R57" s="86"/>
      <c r="S57" s="186"/>
      <c r="T57" s="187">
        <v>0</v>
      </c>
      <c r="U57" s="86"/>
      <c r="V57" s="186"/>
      <c r="W57" s="187">
        <v>0</v>
      </c>
      <c r="X57" s="86"/>
      <c r="Y57" s="186"/>
      <c r="Z57" s="187">
        <v>0</v>
      </c>
      <c r="AA57" s="86"/>
      <c r="AB57" s="186"/>
      <c r="AC57" s="187">
        <v>0</v>
      </c>
      <c r="AD57" s="86"/>
      <c r="AE57" s="186"/>
      <c r="AF57" s="187">
        <v>0</v>
      </c>
      <c r="AG57" s="86"/>
      <c r="AH57" s="186"/>
      <c r="AI57" s="187">
        <v>0</v>
      </c>
      <c r="AJ57" s="644">
        <f t="shared" si="49"/>
        <v>0</v>
      </c>
      <c r="AK57" s="201"/>
      <c r="AO57" s="6"/>
      <c r="AS57" s="34"/>
    </row>
    <row r="58" spans="1:45">
      <c r="A58" s="343" t="s">
        <v>52</v>
      </c>
      <c r="B58" s="344"/>
      <c r="C58" s="344"/>
      <c r="D58" s="344"/>
      <c r="E58" s="344"/>
      <c r="F58" s="344"/>
      <c r="G58" s="344"/>
      <c r="H58" s="344"/>
      <c r="I58" s="344"/>
      <c r="J58" s="344"/>
      <c r="K58" s="344"/>
      <c r="L58" s="344"/>
      <c r="M58" s="344"/>
      <c r="N58" s="345"/>
      <c r="O58" s="86"/>
      <c r="P58" s="186"/>
      <c r="Q58" s="187">
        <v>0</v>
      </c>
      <c r="R58" s="86"/>
      <c r="S58" s="186"/>
      <c r="T58" s="187">
        <v>0</v>
      </c>
      <c r="U58" s="86"/>
      <c r="V58" s="186"/>
      <c r="W58" s="187">
        <v>0</v>
      </c>
      <c r="X58" s="86"/>
      <c r="Y58" s="186"/>
      <c r="Z58" s="187">
        <v>0</v>
      </c>
      <c r="AA58" s="86"/>
      <c r="AB58" s="186"/>
      <c r="AC58" s="187">
        <v>0</v>
      </c>
      <c r="AD58" s="86"/>
      <c r="AE58" s="186"/>
      <c r="AF58" s="187">
        <v>0</v>
      </c>
      <c r="AG58" s="86"/>
      <c r="AH58" s="186"/>
      <c r="AI58" s="187">
        <v>0</v>
      </c>
      <c r="AJ58" s="644">
        <f t="shared" si="49"/>
        <v>0</v>
      </c>
      <c r="AK58" s="201"/>
      <c r="AO58" s="6"/>
      <c r="AS58" s="34"/>
    </row>
    <row r="59" spans="1:45">
      <c r="A59" s="343" t="s">
        <v>53</v>
      </c>
      <c r="B59" s="344"/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  <c r="N59" s="345"/>
      <c r="O59" s="86"/>
      <c r="P59" s="186"/>
      <c r="Q59" s="187">
        <v>0</v>
      </c>
      <c r="R59" s="86"/>
      <c r="S59" s="186"/>
      <c r="T59" s="187">
        <v>0</v>
      </c>
      <c r="U59" s="86"/>
      <c r="V59" s="186"/>
      <c r="W59" s="187">
        <v>0</v>
      </c>
      <c r="X59" s="86"/>
      <c r="Y59" s="186"/>
      <c r="Z59" s="187">
        <v>0</v>
      </c>
      <c r="AA59" s="86"/>
      <c r="AB59" s="186"/>
      <c r="AC59" s="187">
        <v>0</v>
      </c>
      <c r="AD59" s="86"/>
      <c r="AE59" s="186"/>
      <c r="AF59" s="187">
        <v>0</v>
      </c>
      <c r="AG59" s="86"/>
      <c r="AH59" s="186"/>
      <c r="AI59" s="187">
        <v>0</v>
      </c>
      <c r="AJ59" s="644">
        <f t="shared" si="49"/>
        <v>0</v>
      </c>
      <c r="AK59" s="201"/>
      <c r="AO59" s="6"/>
      <c r="AS59" s="34"/>
    </row>
    <row r="60" spans="1:45">
      <c r="A60" s="346" t="s">
        <v>54</v>
      </c>
      <c r="B60" s="347"/>
      <c r="C60" s="347"/>
      <c r="D60" s="347"/>
      <c r="E60" s="347"/>
      <c r="F60" s="347"/>
      <c r="G60" s="347"/>
      <c r="H60" s="347"/>
      <c r="I60" s="347"/>
      <c r="J60" s="347"/>
      <c r="K60" s="347"/>
      <c r="L60" s="347"/>
      <c r="M60" s="347"/>
      <c r="N60" s="348"/>
      <c r="O60" s="64"/>
      <c r="P60" s="182"/>
      <c r="Q60" s="183">
        <v>0</v>
      </c>
      <c r="R60" s="64"/>
      <c r="S60" s="182"/>
      <c r="T60" s="183">
        <v>0</v>
      </c>
      <c r="U60" s="64"/>
      <c r="V60" s="182"/>
      <c r="W60" s="183">
        <v>0</v>
      </c>
      <c r="X60" s="64"/>
      <c r="Y60" s="182"/>
      <c r="Z60" s="183">
        <v>0</v>
      </c>
      <c r="AA60" s="64"/>
      <c r="AB60" s="182"/>
      <c r="AC60" s="183">
        <v>0</v>
      </c>
      <c r="AD60" s="64"/>
      <c r="AE60" s="182"/>
      <c r="AF60" s="183">
        <v>0</v>
      </c>
      <c r="AG60" s="64"/>
      <c r="AH60" s="182"/>
      <c r="AI60" s="183">
        <v>0</v>
      </c>
      <c r="AJ60" s="643">
        <f t="shared" si="49"/>
        <v>0</v>
      </c>
      <c r="AK60" s="199"/>
      <c r="AO60" s="6"/>
      <c r="AS60" s="30"/>
    </row>
    <row r="61" spans="1:45">
      <c r="A61" s="119" t="s">
        <v>55</v>
      </c>
      <c r="B61" s="304"/>
      <c r="C61" s="304"/>
      <c r="D61" s="304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119"/>
      <c r="P61" s="184"/>
      <c r="Q61" s="185">
        <f>SUM(Q56:Q60)</f>
        <v>0</v>
      </c>
      <c r="R61" s="119"/>
      <c r="S61" s="184"/>
      <c r="T61" s="185">
        <f>SUM(T56:T60)</f>
        <v>0</v>
      </c>
      <c r="U61" s="119"/>
      <c r="V61" s="184"/>
      <c r="W61" s="185">
        <f>SUM(W56:W60)</f>
        <v>0</v>
      </c>
      <c r="X61" s="119"/>
      <c r="Y61" s="184"/>
      <c r="Z61" s="185">
        <f>SUM(Z56:Z60)</f>
        <v>0</v>
      </c>
      <c r="AA61" s="119"/>
      <c r="AB61" s="184"/>
      <c r="AC61" s="185">
        <f>SUM(AC56:AC60)</f>
        <v>0</v>
      </c>
      <c r="AD61" s="119"/>
      <c r="AE61" s="184"/>
      <c r="AF61" s="185">
        <f>SUM(AF56:AF60)</f>
        <v>0</v>
      </c>
      <c r="AG61" s="119"/>
      <c r="AH61" s="184"/>
      <c r="AI61" s="185">
        <f>SUM(AI56:AI60)</f>
        <v>0</v>
      </c>
      <c r="AJ61" s="234">
        <f t="shared" si="49"/>
        <v>0</v>
      </c>
      <c r="AK61" s="199"/>
      <c r="AO61" s="6"/>
      <c r="AS61" s="30"/>
    </row>
    <row r="62" spans="1:45" s="249" customFormat="1" ht="5.0999999999999996" customHeight="1">
      <c r="A62" s="600"/>
      <c r="B62" s="601"/>
      <c r="C62" s="601"/>
      <c r="D62" s="601"/>
      <c r="E62" s="601"/>
      <c r="F62" s="601"/>
      <c r="G62" s="601"/>
      <c r="H62" s="601"/>
      <c r="I62" s="601"/>
      <c r="J62" s="601"/>
      <c r="K62" s="601"/>
      <c r="L62" s="601"/>
      <c r="M62" s="601"/>
      <c r="N62" s="601"/>
      <c r="O62" s="601"/>
      <c r="P62" s="602"/>
      <c r="Q62" s="602"/>
      <c r="R62" s="603"/>
      <c r="S62" s="602"/>
      <c r="T62" s="602"/>
      <c r="U62" s="603"/>
      <c r="V62" s="602"/>
      <c r="W62" s="602"/>
      <c r="X62" s="603"/>
      <c r="Y62" s="602"/>
      <c r="Z62" s="602"/>
      <c r="AA62" s="603"/>
      <c r="AB62" s="602"/>
      <c r="AC62" s="602"/>
      <c r="AD62" s="603"/>
      <c r="AE62" s="602"/>
      <c r="AF62" s="602"/>
      <c r="AG62" s="603"/>
      <c r="AH62" s="602"/>
      <c r="AI62" s="602"/>
      <c r="AJ62" s="604"/>
      <c r="AK62" s="605"/>
      <c r="AL62" s="251"/>
      <c r="AM62" s="251"/>
      <c r="AN62" s="251"/>
      <c r="AO62" s="251"/>
      <c r="AP62" s="251"/>
      <c r="AQ62" s="251"/>
      <c r="AR62" s="251"/>
      <c r="AS62" s="606"/>
    </row>
    <row r="63" spans="1:45" ht="11.25" customHeight="1">
      <c r="A63" s="18" t="s">
        <v>56</v>
      </c>
      <c r="B63" s="23"/>
      <c r="C63" s="23"/>
      <c r="D63" s="19"/>
      <c r="E63" s="19"/>
      <c r="F63" s="19"/>
      <c r="G63" s="19"/>
      <c r="H63" s="19"/>
      <c r="I63" s="19"/>
      <c r="J63" s="19"/>
      <c r="K63" s="19"/>
      <c r="L63" s="20"/>
      <c r="M63" s="20"/>
      <c r="N63" s="20"/>
      <c r="O63" s="20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36"/>
      <c r="AK63" s="9"/>
      <c r="AO63" s="6"/>
      <c r="AS63" s="9"/>
    </row>
    <row r="64" spans="1:45">
      <c r="A64" s="354" t="s">
        <v>57</v>
      </c>
      <c r="B64" s="349"/>
      <c r="C64" s="349"/>
      <c r="D64" s="349"/>
      <c r="E64" s="349"/>
      <c r="F64" s="349"/>
      <c r="G64" s="349"/>
      <c r="H64" s="349"/>
      <c r="I64" s="349"/>
      <c r="J64" s="349"/>
      <c r="K64" s="349"/>
      <c r="L64" s="349"/>
      <c r="M64" s="349"/>
      <c r="N64" s="350"/>
      <c r="O64" s="635"/>
      <c r="P64" s="636"/>
      <c r="Q64" s="187">
        <v>0</v>
      </c>
      <c r="R64" s="86"/>
      <c r="S64" s="186"/>
      <c r="T64" s="187">
        <v>0</v>
      </c>
      <c r="U64" s="86"/>
      <c r="V64" s="186"/>
      <c r="W64" s="187">
        <v>0</v>
      </c>
      <c r="X64" s="86"/>
      <c r="Y64" s="186"/>
      <c r="Z64" s="187">
        <v>0</v>
      </c>
      <c r="AA64" s="86"/>
      <c r="AB64" s="186"/>
      <c r="AC64" s="187">
        <v>0</v>
      </c>
      <c r="AD64" s="86"/>
      <c r="AE64" s="186"/>
      <c r="AF64" s="187">
        <v>0</v>
      </c>
      <c r="AG64" s="86"/>
      <c r="AH64" s="186"/>
      <c r="AI64" s="187">
        <v>0</v>
      </c>
      <c r="AJ64" s="234">
        <f t="shared" ref="AJ64:AJ78" si="50">SUM(AC64,Z64,W64,T64,Q64, AF64,AI64 )</f>
        <v>0</v>
      </c>
      <c r="AK64" s="201"/>
      <c r="AO64" s="6"/>
      <c r="AS64" s="34"/>
    </row>
    <row r="65" spans="1:45">
      <c r="A65" s="351" t="s">
        <v>58</v>
      </c>
      <c r="B65" s="352"/>
      <c r="C65" s="352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3"/>
      <c r="O65" s="637"/>
      <c r="P65" s="638"/>
      <c r="Q65" s="187">
        <v>0</v>
      </c>
      <c r="R65" s="86"/>
      <c r="S65" s="186"/>
      <c r="T65" s="187">
        <v>0</v>
      </c>
      <c r="U65" s="86"/>
      <c r="V65" s="186"/>
      <c r="W65" s="187">
        <v>0</v>
      </c>
      <c r="X65" s="86"/>
      <c r="Y65" s="186"/>
      <c r="Z65" s="187">
        <v>0</v>
      </c>
      <c r="AA65" s="86"/>
      <c r="AB65" s="186"/>
      <c r="AC65" s="187">
        <v>0</v>
      </c>
      <c r="AD65" s="86"/>
      <c r="AE65" s="186"/>
      <c r="AF65" s="187">
        <v>0</v>
      </c>
      <c r="AG65" s="86"/>
      <c r="AH65" s="186"/>
      <c r="AI65" s="187">
        <v>0</v>
      </c>
      <c r="AJ65" s="644">
        <f t="shared" si="50"/>
        <v>0</v>
      </c>
      <c r="AK65" s="201"/>
      <c r="AO65" s="6"/>
      <c r="AS65" s="34"/>
    </row>
    <row r="66" spans="1:45">
      <c r="A66" s="351" t="s">
        <v>59</v>
      </c>
      <c r="B66" s="352"/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3"/>
      <c r="O66" s="637"/>
      <c r="P66" s="638"/>
      <c r="Q66" s="187">
        <v>0</v>
      </c>
      <c r="R66" s="86"/>
      <c r="S66" s="186"/>
      <c r="T66" s="187">
        <v>0</v>
      </c>
      <c r="U66" s="86"/>
      <c r="V66" s="186"/>
      <c r="W66" s="187">
        <v>0</v>
      </c>
      <c r="X66" s="86"/>
      <c r="Y66" s="186"/>
      <c r="Z66" s="187">
        <v>0</v>
      </c>
      <c r="AA66" s="86"/>
      <c r="AB66" s="186"/>
      <c r="AC66" s="187">
        <v>0</v>
      </c>
      <c r="AD66" s="86"/>
      <c r="AE66" s="186"/>
      <c r="AF66" s="187">
        <v>0</v>
      </c>
      <c r="AG66" s="86"/>
      <c r="AH66" s="186"/>
      <c r="AI66" s="187">
        <v>0</v>
      </c>
      <c r="AJ66" s="644">
        <f t="shared" si="50"/>
        <v>0</v>
      </c>
      <c r="AK66" s="201"/>
      <c r="AO66" s="6"/>
      <c r="AS66" s="34"/>
    </row>
    <row r="67" spans="1:45">
      <c r="A67" s="351" t="s">
        <v>60</v>
      </c>
      <c r="B67" s="352"/>
      <c r="C67" s="352"/>
      <c r="D67" s="352"/>
      <c r="E67" s="352"/>
      <c r="F67" s="352"/>
      <c r="G67" s="352"/>
      <c r="H67" s="352"/>
      <c r="I67" s="352"/>
      <c r="J67" s="352"/>
      <c r="K67" s="352"/>
      <c r="L67" s="352"/>
      <c r="M67" s="352"/>
      <c r="N67" s="353"/>
      <c r="O67" s="240"/>
      <c r="P67" s="241"/>
      <c r="Q67" s="640">
        <v>0</v>
      </c>
      <c r="R67" s="86"/>
      <c r="S67" s="186"/>
      <c r="T67" s="187">
        <v>0</v>
      </c>
      <c r="U67" s="86"/>
      <c r="V67" s="186"/>
      <c r="W67" s="187">
        <v>0</v>
      </c>
      <c r="X67" s="86"/>
      <c r="Y67" s="186"/>
      <c r="Z67" s="187">
        <v>0</v>
      </c>
      <c r="AA67" s="86"/>
      <c r="AB67" s="186"/>
      <c r="AC67" s="187">
        <v>0</v>
      </c>
      <c r="AD67" s="86"/>
      <c r="AE67" s="186"/>
      <c r="AF67" s="187">
        <v>0</v>
      </c>
      <c r="AG67" s="86"/>
      <c r="AH67" s="186"/>
      <c r="AI67" s="187">
        <v>0</v>
      </c>
      <c r="AJ67" s="644">
        <f t="shared" si="50"/>
        <v>0</v>
      </c>
      <c r="AK67" s="201"/>
      <c r="AO67" s="6"/>
      <c r="AS67" s="34"/>
    </row>
    <row r="68" spans="1:45">
      <c r="A68" s="351" t="s">
        <v>61</v>
      </c>
      <c r="B68" s="352"/>
      <c r="C68" s="352"/>
      <c r="D68" s="352"/>
      <c r="E68" s="352"/>
      <c r="F68" s="352"/>
      <c r="G68" s="352"/>
      <c r="H68" s="352"/>
      <c r="I68" s="352"/>
      <c r="J68" s="352"/>
      <c r="K68" s="352"/>
      <c r="L68" s="352"/>
      <c r="M68" s="352"/>
      <c r="N68" s="352"/>
      <c r="O68" s="637"/>
      <c r="P68" s="638"/>
      <c r="Q68" s="187">
        <v>0</v>
      </c>
      <c r="R68" s="639"/>
      <c r="S68" s="186"/>
      <c r="T68" s="187">
        <v>0</v>
      </c>
      <c r="U68" s="86"/>
      <c r="V68" s="186"/>
      <c r="W68" s="187">
        <v>0</v>
      </c>
      <c r="X68" s="86"/>
      <c r="Y68" s="186"/>
      <c r="Z68" s="187">
        <v>0</v>
      </c>
      <c r="AA68" s="86"/>
      <c r="AB68" s="186"/>
      <c r="AC68" s="187">
        <v>0</v>
      </c>
      <c r="AD68" s="86"/>
      <c r="AE68" s="186"/>
      <c r="AF68" s="187">
        <v>0</v>
      </c>
      <c r="AG68" s="86"/>
      <c r="AH68" s="186"/>
      <c r="AI68" s="187">
        <v>0</v>
      </c>
      <c r="AJ68" s="644">
        <f t="shared" si="50"/>
        <v>0</v>
      </c>
      <c r="AK68" s="201"/>
      <c r="AO68" s="6"/>
      <c r="AS68" s="34"/>
    </row>
    <row r="69" spans="1:45">
      <c r="A69" s="355" t="s">
        <v>62</v>
      </c>
      <c r="B69" s="356"/>
      <c r="C69" s="356"/>
      <c r="D69" s="356"/>
      <c r="E69" s="356"/>
      <c r="F69" s="356"/>
      <c r="G69" s="356"/>
      <c r="H69" s="356"/>
      <c r="I69" s="356"/>
      <c r="J69" s="356"/>
      <c r="K69" s="356"/>
      <c r="L69" s="356"/>
      <c r="M69" s="356"/>
      <c r="N69" s="357"/>
      <c r="O69" s="240"/>
      <c r="P69" s="241"/>
      <c r="Q69" s="641">
        <v>0</v>
      </c>
      <c r="R69" s="86"/>
      <c r="S69" s="186"/>
      <c r="T69" s="187">
        <v>0</v>
      </c>
      <c r="U69" s="86"/>
      <c r="V69" s="186"/>
      <c r="W69" s="187">
        <v>0</v>
      </c>
      <c r="X69" s="86"/>
      <c r="Y69" s="186"/>
      <c r="Z69" s="187">
        <v>0</v>
      </c>
      <c r="AA69" s="86"/>
      <c r="AB69" s="186"/>
      <c r="AC69" s="187">
        <v>0</v>
      </c>
      <c r="AD69" s="86"/>
      <c r="AE69" s="186"/>
      <c r="AF69" s="187">
        <v>0</v>
      </c>
      <c r="AG69" s="86"/>
      <c r="AH69" s="186"/>
      <c r="AI69" s="187">
        <v>0</v>
      </c>
      <c r="AJ69" s="644">
        <f t="shared" si="50"/>
        <v>0</v>
      </c>
      <c r="AK69" s="201"/>
      <c r="AO69" s="6"/>
      <c r="AS69" s="34"/>
    </row>
    <row r="70" spans="1:45" ht="13.15" customHeight="1">
      <c r="A70" s="358" t="s">
        <v>63</v>
      </c>
      <c r="B70" s="358"/>
      <c r="C70" s="359"/>
      <c r="D70" s="359"/>
      <c r="E70" s="359"/>
      <c r="F70" s="359"/>
      <c r="G70" s="359"/>
      <c r="H70" s="359"/>
      <c r="I70" s="359"/>
      <c r="J70" s="359"/>
      <c r="K70" s="359"/>
      <c r="L70" s="633"/>
      <c r="M70" s="634"/>
      <c r="N70" s="482" t="s">
        <v>64</v>
      </c>
      <c r="O70" s="87"/>
      <c r="P70" s="188"/>
      <c r="Q70" s="189">
        <f>SUM(Q64:Q69)</f>
        <v>0</v>
      </c>
      <c r="R70" s="87"/>
      <c r="S70" s="188"/>
      <c r="T70" s="189">
        <f>SUM(T64:T69)</f>
        <v>0</v>
      </c>
      <c r="U70" s="87"/>
      <c r="V70" s="188"/>
      <c r="W70" s="189">
        <f>SUM(W64:W69)</f>
        <v>0</v>
      </c>
      <c r="X70" s="87"/>
      <c r="Y70" s="188"/>
      <c r="Z70" s="189">
        <f>SUM(Z64:Z69)</f>
        <v>0</v>
      </c>
      <c r="AA70" s="87"/>
      <c r="AB70" s="188"/>
      <c r="AC70" s="189">
        <f>SUM(AC64:AC69)</f>
        <v>0</v>
      </c>
      <c r="AD70" s="87"/>
      <c r="AE70" s="188"/>
      <c r="AF70" s="189">
        <f>SUM(AF64:AF69)</f>
        <v>0</v>
      </c>
      <c r="AG70" s="87"/>
      <c r="AH70" s="188"/>
      <c r="AI70" s="189">
        <f>SUM(AI64:AI69)</f>
        <v>0</v>
      </c>
      <c r="AJ70" s="644">
        <f t="shared" si="50"/>
        <v>0</v>
      </c>
      <c r="AK70" s="201"/>
      <c r="AO70" s="6"/>
      <c r="AS70" s="34"/>
    </row>
    <row r="71" spans="1:45">
      <c r="A71" s="360" t="s">
        <v>65</v>
      </c>
      <c r="B71" s="361"/>
      <c r="C71" s="361"/>
      <c r="D71" s="361"/>
      <c r="E71" s="361"/>
      <c r="F71" s="361"/>
      <c r="G71" s="361"/>
      <c r="H71" s="361"/>
      <c r="I71" s="361"/>
      <c r="J71" s="361"/>
      <c r="K71" s="361"/>
      <c r="L71" s="366"/>
      <c r="M71" s="361"/>
      <c r="N71" s="361"/>
      <c r="O71" s="86"/>
      <c r="P71" s="186"/>
      <c r="Q71" s="187">
        <v>0</v>
      </c>
      <c r="R71" s="86"/>
      <c r="S71" s="186"/>
      <c r="T71" s="187">
        <v>0</v>
      </c>
      <c r="U71" s="86"/>
      <c r="V71" s="186"/>
      <c r="W71" s="187">
        <v>0</v>
      </c>
      <c r="X71" s="86"/>
      <c r="Y71" s="186"/>
      <c r="Z71" s="187">
        <v>0</v>
      </c>
      <c r="AA71" s="86"/>
      <c r="AB71" s="186"/>
      <c r="AC71" s="187">
        <v>0</v>
      </c>
      <c r="AD71" s="86"/>
      <c r="AE71" s="186"/>
      <c r="AF71" s="187">
        <v>0</v>
      </c>
      <c r="AG71" s="86"/>
      <c r="AH71" s="186"/>
      <c r="AI71" s="187">
        <v>0</v>
      </c>
      <c r="AJ71" s="644">
        <f t="shared" si="50"/>
        <v>0</v>
      </c>
      <c r="AK71" s="201"/>
      <c r="AO71" s="6"/>
      <c r="AS71" s="34"/>
    </row>
    <row r="72" spans="1:45">
      <c r="A72" s="360" t="s">
        <v>66</v>
      </c>
      <c r="B72" s="361"/>
      <c r="C72" s="361"/>
      <c r="D72" s="361"/>
      <c r="E72" s="361"/>
      <c r="F72" s="361"/>
      <c r="G72" s="361"/>
      <c r="H72" s="361"/>
      <c r="I72" s="361"/>
      <c r="J72" s="361"/>
      <c r="K72" s="361"/>
      <c r="L72" s="361"/>
      <c r="M72" s="361"/>
      <c r="N72" s="361"/>
      <c r="O72" s="86"/>
      <c r="P72" s="186"/>
      <c r="Q72" s="187">
        <v>0</v>
      </c>
      <c r="R72" s="86"/>
      <c r="S72" s="186"/>
      <c r="T72" s="187">
        <v>0</v>
      </c>
      <c r="U72" s="86"/>
      <c r="V72" s="186"/>
      <c r="W72" s="187">
        <v>0</v>
      </c>
      <c r="X72" s="86"/>
      <c r="Y72" s="186"/>
      <c r="Z72" s="187">
        <v>0</v>
      </c>
      <c r="AA72" s="86"/>
      <c r="AB72" s="186"/>
      <c r="AC72" s="187">
        <v>0</v>
      </c>
      <c r="AD72" s="86"/>
      <c r="AE72" s="186"/>
      <c r="AF72" s="187">
        <v>0</v>
      </c>
      <c r="AG72" s="86"/>
      <c r="AH72" s="186"/>
      <c r="AI72" s="187">
        <v>0</v>
      </c>
      <c r="AJ72" s="646">
        <f t="shared" si="50"/>
        <v>0</v>
      </c>
      <c r="AK72" s="201"/>
      <c r="AO72" s="6"/>
      <c r="AS72" s="34"/>
    </row>
    <row r="73" spans="1:45" ht="13.15" customHeight="1">
      <c r="A73" s="343" t="s">
        <v>67</v>
      </c>
      <c r="B73" s="344"/>
      <c r="C73" s="344"/>
      <c r="D73" s="631" t="s">
        <v>68</v>
      </c>
      <c r="E73" s="618">
        <v>0</v>
      </c>
      <c r="F73" s="618">
        <v>0</v>
      </c>
      <c r="G73" s="618">
        <v>0</v>
      </c>
      <c r="H73" s="618">
        <v>0</v>
      </c>
      <c r="I73" s="618">
        <v>0</v>
      </c>
      <c r="J73" s="618">
        <v>0</v>
      </c>
      <c r="K73" s="618">
        <v>0</v>
      </c>
      <c r="L73" s="114"/>
      <c r="M73" s="114"/>
      <c r="N73" s="619">
        <v>0</v>
      </c>
      <c r="O73" s="87"/>
      <c r="P73" s="188"/>
      <c r="Q73" s="189">
        <f>ROUND($N73*E73,0)</f>
        <v>0</v>
      </c>
      <c r="R73" s="87"/>
      <c r="S73" s="188"/>
      <c r="T73" s="189">
        <f>ROUND($N73*F73*(1+$N$4),0)</f>
        <v>0</v>
      </c>
      <c r="U73" s="87"/>
      <c r="V73" s="188"/>
      <c r="W73" s="189">
        <f>ROUND($N73*G73*((1+$N$4)^2),0)</f>
        <v>0</v>
      </c>
      <c r="X73" s="87"/>
      <c r="Y73" s="188"/>
      <c r="Z73" s="189">
        <f>ROUND($N73*H73*((1+$N$4)^3),0)</f>
        <v>0</v>
      </c>
      <c r="AA73" s="87"/>
      <c r="AB73" s="188"/>
      <c r="AC73" s="189">
        <f>ROUND($N73*I73*((1+$N$4)^4),0)</f>
        <v>0</v>
      </c>
      <c r="AD73" s="87"/>
      <c r="AE73" s="188"/>
      <c r="AF73" s="189">
        <f>ROUND($N73*J73*((1+$N$4)^5),0)</f>
        <v>0</v>
      </c>
      <c r="AG73" s="87"/>
      <c r="AH73" s="188"/>
      <c r="AI73" s="189">
        <f>ROUND($N73*K73*((1+$N$4)^6),0)</f>
        <v>0</v>
      </c>
      <c r="AJ73" s="645">
        <f t="shared" si="50"/>
        <v>0</v>
      </c>
      <c r="AK73" s="199"/>
      <c r="AO73" s="6"/>
      <c r="AS73" s="30"/>
    </row>
    <row r="74" spans="1:45" ht="13.15" hidden="1" customHeight="1" outlineLevel="1">
      <c r="A74" s="343" t="s">
        <v>67</v>
      </c>
      <c r="B74" s="362"/>
      <c r="C74" s="362"/>
      <c r="D74" s="632" t="s">
        <v>68</v>
      </c>
      <c r="E74" s="618">
        <v>0</v>
      </c>
      <c r="F74" s="618">
        <v>0</v>
      </c>
      <c r="G74" s="618">
        <v>0</v>
      </c>
      <c r="H74" s="618">
        <v>0</v>
      </c>
      <c r="I74" s="618">
        <v>0</v>
      </c>
      <c r="J74" s="112">
        <v>0</v>
      </c>
      <c r="K74" s="112">
        <v>0</v>
      </c>
      <c r="L74" s="390"/>
      <c r="M74" s="390"/>
      <c r="N74" s="619">
        <v>0</v>
      </c>
      <c r="O74" s="87"/>
      <c r="P74" s="188"/>
      <c r="Q74" s="189">
        <f t="shared" ref="Q74:Q78" si="51">ROUND($N74*E74,0)</f>
        <v>0</v>
      </c>
      <c r="R74" s="87"/>
      <c r="S74" s="188"/>
      <c r="T74" s="189">
        <f t="shared" ref="T74:T78" si="52">ROUND($N74*H74,0)</f>
        <v>0</v>
      </c>
      <c r="U74" s="87"/>
      <c r="V74" s="188"/>
      <c r="W74" s="189">
        <f t="shared" ref="W74:W78" si="53">ROUND($N74*K74,0)</f>
        <v>0</v>
      </c>
      <c r="X74" s="87"/>
      <c r="Y74" s="188"/>
      <c r="Z74" s="189">
        <f t="shared" ref="Z74:Z78" si="54">ROUND($N74*N74,0)</f>
        <v>0</v>
      </c>
      <c r="AA74" s="87"/>
      <c r="AB74" s="188"/>
      <c r="AC74" s="189">
        <f t="shared" ref="AC74:AC78" si="55">ROUND($N74*Q74,0)</f>
        <v>0</v>
      </c>
      <c r="AD74" s="87"/>
      <c r="AE74" s="188"/>
      <c r="AF74" s="189">
        <f t="shared" ref="AF74:AF78" si="56">ROUND($N74*T74,0)</f>
        <v>0</v>
      </c>
      <c r="AG74" s="87"/>
      <c r="AH74" s="188"/>
      <c r="AI74" s="189">
        <f t="shared" ref="AI74:AI78" si="57">ROUND($N74*W74,0)</f>
        <v>0</v>
      </c>
      <c r="AJ74" s="644">
        <f t="shared" si="50"/>
        <v>0</v>
      </c>
      <c r="AK74" s="199"/>
      <c r="AO74" s="6"/>
      <c r="AS74" s="30"/>
    </row>
    <row r="75" spans="1:45" ht="13.15" hidden="1" customHeight="1" outlineLevel="1">
      <c r="A75" s="343" t="s">
        <v>67</v>
      </c>
      <c r="B75" s="391"/>
      <c r="C75" s="362"/>
      <c r="D75" s="632" t="s">
        <v>68</v>
      </c>
      <c r="E75" s="618">
        <v>0</v>
      </c>
      <c r="F75" s="618">
        <v>0</v>
      </c>
      <c r="G75" s="618">
        <v>0</v>
      </c>
      <c r="H75" s="618">
        <v>0</v>
      </c>
      <c r="I75" s="618">
        <v>0</v>
      </c>
      <c r="J75" s="112">
        <v>0</v>
      </c>
      <c r="K75" s="112">
        <v>0</v>
      </c>
      <c r="L75" s="390"/>
      <c r="M75" s="390"/>
      <c r="N75" s="619">
        <v>0</v>
      </c>
      <c r="O75" s="87"/>
      <c r="P75" s="188"/>
      <c r="Q75" s="189">
        <f t="shared" si="51"/>
        <v>0</v>
      </c>
      <c r="R75" s="87"/>
      <c r="S75" s="188"/>
      <c r="T75" s="189">
        <f t="shared" si="52"/>
        <v>0</v>
      </c>
      <c r="U75" s="87"/>
      <c r="V75" s="188"/>
      <c r="W75" s="189">
        <f t="shared" si="53"/>
        <v>0</v>
      </c>
      <c r="X75" s="87"/>
      <c r="Y75" s="188"/>
      <c r="Z75" s="189">
        <f t="shared" si="54"/>
        <v>0</v>
      </c>
      <c r="AA75" s="87"/>
      <c r="AB75" s="188"/>
      <c r="AC75" s="189">
        <f t="shared" si="55"/>
        <v>0</v>
      </c>
      <c r="AD75" s="87"/>
      <c r="AE75" s="188"/>
      <c r="AF75" s="189">
        <f t="shared" si="56"/>
        <v>0</v>
      </c>
      <c r="AG75" s="87"/>
      <c r="AH75" s="188"/>
      <c r="AI75" s="189">
        <f t="shared" si="57"/>
        <v>0</v>
      </c>
      <c r="AJ75" s="644">
        <f t="shared" si="50"/>
        <v>0</v>
      </c>
      <c r="AK75" s="199"/>
      <c r="AO75" s="6"/>
      <c r="AS75" s="30"/>
    </row>
    <row r="76" spans="1:45" ht="13.15" hidden="1" customHeight="1" outlineLevel="1">
      <c r="A76" s="343" t="s">
        <v>67</v>
      </c>
      <c r="B76" s="391"/>
      <c r="C76" s="362"/>
      <c r="D76" s="632" t="s">
        <v>68</v>
      </c>
      <c r="E76" s="618">
        <v>0</v>
      </c>
      <c r="F76" s="618">
        <v>0</v>
      </c>
      <c r="G76" s="618">
        <v>0</v>
      </c>
      <c r="H76" s="618">
        <v>0</v>
      </c>
      <c r="I76" s="618">
        <v>0</v>
      </c>
      <c r="J76" s="112">
        <v>0</v>
      </c>
      <c r="K76" s="112">
        <v>0</v>
      </c>
      <c r="L76" s="390"/>
      <c r="M76" s="390"/>
      <c r="N76" s="619">
        <v>0</v>
      </c>
      <c r="O76" s="87"/>
      <c r="P76" s="188"/>
      <c r="Q76" s="189">
        <f t="shared" si="51"/>
        <v>0</v>
      </c>
      <c r="R76" s="87"/>
      <c r="S76" s="188"/>
      <c r="T76" s="189">
        <f t="shared" si="52"/>
        <v>0</v>
      </c>
      <c r="U76" s="87"/>
      <c r="V76" s="188"/>
      <c r="W76" s="189">
        <f t="shared" si="53"/>
        <v>0</v>
      </c>
      <c r="X76" s="87"/>
      <c r="Y76" s="188"/>
      <c r="Z76" s="189">
        <f t="shared" si="54"/>
        <v>0</v>
      </c>
      <c r="AA76" s="87"/>
      <c r="AB76" s="188"/>
      <c r="AC76" s="189">
        <f t="shared" si="55"/>
        <v>0</v>
      </c>
      <c r="AD76" s="87"/>
      <c r="AE76" s="188"/>
      <c r="AF76" s="189">
        <f t="shared" si="56"/>
        <v>0</v>
      </c>
      <c r="AG76" s="87"/>
      <c r="AH76" s="188"/>
      <c r="AI76" s="189">
        <f t="shared" si="57"/>
        <v>0</v>
      </c>
      <c r="AJ76" s="644">
        <f t="shared" si="50"/>
        <v>0</v>
      </c>
      <c r="AK76" s="199"/>
      <c r="AO76" s="6"/>
      <c r="AS76" s="30"/>
    </row>
    <row r="77" spans="1:45" ht="13.15" hidden="1" customHeight="1" outlineLevel="1">
      <c r="A77" s="343" t="s">
        <v>67</v>
      </c>
      <c r="B77" s="391"/>
      <c r="C77" s="362"/>
      <c r="D77" s="632" t="s">
        <v>68</v>
      </c>
      <c r="E77" s="618">
        <v>0</v>
      </c>
      <c r="F77" s="618">
        <v>0</v>
      </c>
      <c r="G77" s="618">
        <v>0</v>
      </c>
      <c r="H77" s="618">
        <v>0</v>
      </c>
      <c r="I77" s="618">
        <v>0</v>
      </c>
      <c r="J77" s="112">
        <v>0</v>
      </c>
      <c r="K77" s="112">
        <v>0</v>
      </c>
      <c r="L77" s="390"/>
      <c r="M77" s="390"/>
      <c r="N77" s="619">
        <v>0</v>
      </c>
      <c r="O77" s="87"/>
      <c r="P77" s="188"/>
      <c r="Q77" s="189">
        <f t="shared" si="51"/>
        <v>0</v>
      </c>
      <c r="R77" s="87"/>
      <c r="S77" s="188"/>
      <c r="T77" s="189">
        <f t="shared" si="52"/>
        <v>0</v>
      </c>
      <c r="U77" s="87"/>
      <c r="V77" s="188"/>
      <c r="W77" s="189">
        <f t="shared" si="53"/>
        <v>0</v>
      </c>
      <c r="X77" s="87"/>
      <c r="Y77" s="188"/>
      <c r="Z77" s="189">
        <f t="shared" si="54"/>
        <v>0</v>
      </c>
      <c r="AA77" s="87"/>
      <c r="AB77" s="188"/>
      <c r="AC77" s="189">
        <f t="shared" si="55"/>
        <v>0</v>
      </c>
      <c r="AD77" s="87"/>
      <c r="AE77" s="188"/>
      <c r="AF77" s="189">
        <f t="shared" si="56"/>
        <v>0</v>
      </c>
      <c r="AG77" s="87"/>
      <c r="AH77" s="188"/>
      <c r="AI77" s="189">
        <f t="shared" si="57"/>
        <v>0</v>
      </c>
      <c r="AJ77" s="644">
        <f t="shared" si="50"/>
        <v>0</v>
      </c>
      <c r="AK77" s="199"/>
      <c r="AO77" s="6"/>
      <c r="AS77" s="30"/>
    </row>
    <row r="78" spans="1:45" ht="13.15" hidden="1" customHeight="1" outlineLevel="1">
      <c r="A78" s="343" t="s">
        <v>67</v>
      </c>
      <c r="B78" s="391"/>
      <c r="C78" s="362"/>
      <c r="D78" s="632" t="s">
        <v>68</v>
      </c>
      <c r="E78" s="618">
        <v>0</v>
      </c>
      <c r="F78" s="618">
        <v>0</v>
      </c>
      <c r="G78" s="618">
        <v>0</v>
      </c>
      <c r="H78" s="618">
        <v>0</v>
      </c>
      <c r="I78" s="618">
        <v>0</v>
      </c>
      <c r="J78" s="112">
        <v>0</v>
      </c>
      <c r="K78" s="112">
        <v>0</v>
      </c>
      <c r="L78" s="390"/>
      <c r="M78" s="390"/>
      <c r="N78" s="619">
        <v>0</v>
      </c>
      <c r="O78" s="87"/>
      <c r="P78" s="188"/>
      <c r="Q78" s="189">
        <f t="shared" si="51"/>
        <v>0</v>
      </c>
      <c r="R78" s="87"/>
      <c r="S78" s="188"/>
      <c r="T78" s="189">
        <f t="shared" si="52"/>
        <v>0</v>
      </c>
      <c r="U78" s="87"/>
      <c r="V78" s="188"/>
      <c r="W78" s="189">
        <f t="shared" si="53"/>
        <v>0</v>
      </c>
      <c r="X78" s="87"/>
      <c r="Y78" s="188"/>
      <c r="Z78" s="189">
        <f t="shared" si="54"/>
        <v>0</v>
      </c>
      <c r="AA78" s="87"/>
      <c r="AB78" s="188"/>
      <c r="AC78" s="189">
        <f t="shared" si="55"/>
        <v>0</v>
      </c>
      <c r="AD78" s="87"/>
      <c r="AE78" s="188"/>
      <c r="AF78" s="189">
        <f t="shared" si="56"/>
        <v>0</v>
      </c>
      <c r="AG78" s="87"/>
      <c r="AH78" s="188"/>
      <c r="AI78" s="189">
        <f t="shared" si="57"/>
        <v>0</v>
      </c>
      <c r="AJ78" s="644">
        <f t="shared" si="50"/>
        <v>0</v>
      </c>
      <c r="AK78" s="199"/>
      <c r="AO78" s="6"/>
      <c r="AS78" s="30"/>
    </row>
    <row r="79" spans="1:45" ht="13.15" customHeight="1" collapsed="1">
      <c r="A79" s="340" t="s">
        <v>69</v>
      </c>
      <c r="B79" s="344"/>
      <c r="C79" s="344"/>
      <c r="D79" s="344"/>
      <c r="E79" s="362"/>
      <c r="F79" s="362"/>
      <c r="G79" s="362"/>
      <c r="H79" s="362"/>
      <c r="I79" s="362"/>
      <c r="J79" s="362"/>
      <c r="K79" s="362"/>
      <c r="L79" s="363"/>
      <c r="M79" s="364"/>
      <c r="N79" s="365"/>
      <c r="O79" s="86"/>
      <c r="P79" s="186"/>
      <c r="Q79" s="187">
        <v>0</v>
      </c>
      <c r="R79" s="86"/>
      <c r="S79" s="186"/>
      <c r="T79" s="187">
        <v>0</v>
      </c>
      <c r="U79" s="86"/>
      <c r="V79" s="186"/>
      <c r="W79" s="187">
        <v>0</v>
      </c>
      <c r="X79" s="86"/>
      <c r="Y79" s="186"/>
      <c r="Z79" s="187">
        <v>0</v>
      </c>
      <c r="AA79" s="86"/>
      <c r="AB79" s="186"/>
      <c r="AC79" s="187">
        <v>0</v>
      </c>
      <c r="AD79" s="86"/>
      <c r="AE79" s="186"/>
      <c r="AF79" s="187">
        <v>0</v>
      </c>
      <c r="AG79" s="86"/>
      <c r="AH79" s="186"/>
      <c r="AI79" s="187">
        <v>0</v>
      </c>
      <c r="AJ79" s="644">
        <f t="shared" ref="AJ79:AJ85" si="58">SUM(AC79,Z79,W79,T79,Q79, AF79,AI79 )</f>
        <v>0</v>
      </c>
      <c r="AK79" s="199"/>
      <c r="AO79" s="6"/>
      <c r="AS79" s="30"/>
    </row>
    <row r="80" spans="1:45" ht="13.15" customHeight="1">
      <c r="A80" s="360" t="s">
        <v>70</v>
      </c>
      <c r="B80" s="361"/>
      <c r="C80" s="366"/>
      <c r="D80" s="366"/>
      <c r="E80" s="361"/>
      <c r="F80" s="361"/>
      <c r="G80" s="361"/>
      <c r="H80" s="361"/>
      <c r="I80" s="361"/>
      <c r="J80" s="361"/>
      <c r="K80" s="361"/>
      <c r="L80" s="361"/>
      <c r="M80" s="361"/>
      <c r="N80" s="361"/>
      <c r="O80" s="86"/>
      <c r="P80" s="186"/>
      <c r="Q80" s="187">
        <v>0</v>
      </c>
      <c r="R80" s="86"/>
      <c r="S80" s="186"/>
      <c r="T80" s="187">
        <v>0</v>
      </c>
      <c r="U80" s="86"/>
      <c r="V80" s="186"/>
      <c r="W80" s="187">
        <v>0</v>
      </c>
      <c r="X80" s="86"/>
      <c r="Y80" s="186"/>
      <c r="Z80" s="187">
        <v>0</v>
      </c>
      <c r="AA80" s="86"/>
      <c r="AB80" s="186"/>
      <c r="AC80" s="187">
        <v>0</v>
      </c>
      <c r="AD80" s="86"/>
      <c r="AE80" s="186"/>
      <c r="AF80" s="187">
        <v>0</v>
      </c>
      <c r="AG80" s="86"/>
      <c r="AH80" s="186"/>
      <c r="AI80" s="187">
        <v>0</v>
      </c>
      <c r="AJ80" s="644">
        <f t="shared" si="58"/>
        <v>0</v>
      </c>
      <c r="AK80" s="199"/>
      <c r="AO80" s="6"/>
      <c r="AS80" s="30"/>
    </row>
    <row r="81" spans="1:45">
      <c r="A81" s="343" t="s">
        <v>71</v>
      </c>
      <c r="B81" s="344"/>
      <c r="C81" s="344"/>
      <c r="D81" s="344"/>
      <c r="E81" s="344"/>
      <c r="F81" s="344"/>
      <c r="G81" s="344"/>
      <c r="H81" s="344"/>
      <c r="I81" s="344"/>
      <c r="J81" s="344"/>
      <c r="K81" s="344"/>
      <c r="L81" s="344"/>
      <c r="M81" s="344"/>
      <c r="N81" s="344"/>
      <c r="O81" s="86"/>
      <c r="P81" s="186"/>
      <c r="Q81" s="187">
        <v>0</v>
      </c>
      <c r="R81" s="86"/>
      <c r="S81" s="186"/>
      <c r="T81" s="187">
        <v>0</v>
      </c>
      <c r="U81" s="86"/>
      <c r="V81" s="186"/>
      <c r="W81" s="187">
        <v>0</v>
      </c>
      <c r="X81" s="86"/>
      <c r="Y81" s="186"/>
      <c r="Z81" s="187">
        <v>0</v>
      </c>
      <c r="AA81" s="86"/>
      <c r="AB81" s="186"/>
      <c r="AC81" s="187">
        <v>0</v>
      </c>
      <c r="AD81" s="86"/>
      <c r="AE81" s="186"/>
      <c r="AF81" s="187">
        <v>0</v>
      </c>
      <c r="AG81" s="86"/>
      <c r="AH81" s="186"/>
      <c r="AI81" s="187">
        <v>0</v>
      </c>
      <c r="AJ81" s="644">
        <f t="shared" si="58"/>
        <v>0</v>
      </c>
      <c r="AK81" s="199"/>
      <c r="AO81" s="6"/>
      <c r="AS81" s="30"/>
    </row>
    <row r="82" spans="1:45" ht="13.15" customHeight="1">
      <c r="A82" s="343" t="s">
        <v>54</v>
      </c>
      <c r="B82" s="344"/>
      <c r="C82" s="344"/>
      <c r="D82" s="344"/>
      <c r="E82" s="344"/>
      <c r="F82" s="344"/>
      <c r="G82" s="344"/>
      <c r="H82" s="344"/>
      <c r="I82" s="344"/>
      <c r="J82" s="344"/>
      <c r="K82" s="344"/>
      <c r="L82" s="344"/>
      <c r="M82" s="344"/>
      <c r="N82" s="344"/>
      <c r="O82" s="86"/>
      <c r="P82" s="186"/>
      <c r="Q82" s="187">
        <v>0</v>
      </c>
      <c r="R82" s="86"/>
      <c r="S82" s="186"/>
      <c r="T82" s="187">
        <v>0</v>
      </c>
      <c r="U82" s="86"/>
      <c r="V82" s="186"/>
      <c r="W82" s="187">
        <v>0</v>
      </c>
      <c r="X82" s="86"/>
      <c r="Y82" s="186"/>
      <c r="Z82" s="187">
        <v>0</v>
      </c>
      <c r="AA82" s="86"/>
      <c r="AB82" s="186"/>
      <c r="AC82" s="187">
        <v>0</v>
      </c>
      <c r="AD82" s="86"/>
      <c r="AE82" s="186"/>
      <c r="AF82" s="187">
        <v>0</v>
      </c>
      <c r="AG82" s="86"/>
      <c r="AH82" s="186"/>
      <c r="AI82" s="187">
        <v>0</v>
      </c>
      <c r="AJ82" s="644">
        <f t="shared" si="58"/>
        <v>0</v>
      </c>
      <c r="AK82" s="199"/>
      <c r="AO82" s="6"/>
      <c r="AS82" s="30"/>
    </row>
    <row r="83" spans="1:45">
      <c r="A83" s="343" t="s">
        <v>54</v>
      </c>
      <c r="B83" s="344"/>
      <c r="C83" s="344"/>
      <c r="D83" s="344"/>
      <c r="E83" s="344"/>
      <c r="F83" s="344"/>
      <c r="G83" s="344"/>
      <c r="H83" s="344"/>
      <c r="I83" s="344"/>
      <c r="J83" s="344"/>
      <c r="K83" s="344"/>
      <c r="L83" s="344"/>
      <c r="M83" s="344"/>
      <c r="N83" s="344"/>
      <c r="O83" s="86"/>
      <c r="P83" s="186"/>
      <c r="Q83" s="187">
        <v>0</v>
      </c>
      <c r="R83" s="86"/>
      <c r="S83" s="186"/>
      <c r="T83" s="187">
        <v>0</v>
      </c>
      <c r="U83" s="86"/>
      <c r="V83" s="186"/>
      <c r="W83" s="187">
        <v>0</v>
      </c>
      <c r="X83" s="86"/>
      <c r="Y83" s="186"/>
      <c r="Z83" s="187">
        <v>0</v>
      </c>
      <c r="AA83" s="86"/>
      <c r="AB83" s="186"/>
      <c r="AC83" s="187">
        <v>0</v>
      </c>
      <c r="AD83" s="86"/>
      <c r="AE83" s="186"/>
      <c r="AF83" s="187">
        <v>0</v>
      </c>
      <c r="AG83" s="86"/>
      <c r="AH83" s="186"/>
      <c r="AI83" s="187">
        <v>0</v>
      </c>
      <c r="AJ83" s="644">
        <f t="shared" si="58"/>
        <v>0</v>
      </c>
      <c r="AK83" s="199"/>
      <c r="AO83" s="6"/>
      <c r="AS83" s="30"/>
    </row>
    <row r="84" spans="1:45" ht="12.75" customHeight="1">
      <c r="A84" s="343" t="s">
        <v>54</v>
      </c>
      <c r="B84" s="344"/>
      <c r="C84" s="344"/>
      <c r="D84" s="344"/>
      <c r="E84" s="344"/>
      <c r="F84" s="344"/>
      <c r="G84" s="344"/>
      <c r="H84" s="344"/>
      <c r="I84" s="344"/>
      <c r="J84" s="344"/>
      <c r="K84" s="344"/>
      <c r="L84" s="344"/>
      <c r="M84" s="344"/>
      <c r="N84" s="344"/>
      <c r="O84" s="113"/>
      <c r="P84" s="190"/>
      <c r="Q84" s="187">
        <v>0</v>
      </c>
      <c r="R84" s="86"/>
      <c r="S84" s="186"/>
      <c r="T84" s="187">
        <v>0</v>
      </c>
      <c r="U84" s="86"/>
      <c r="V84" s="186"/>
      <c r="W84" s="187">
        <v>0</v>
      </c>
      <c r="X84" s="86"/>
      <c r="Y84" s="186"/>
      <c r="Z84" s="187">
        <v>0</v>
      </c>
      <c r="AA84" s="86"/>
      <c r="AB84" s="186"/>
      <c r="AC84" s="187">
        <v>0</v>
      </c>
      <c r="AD84" s="86"/>
      <c r="AE84" s="186"/>
      <c r="AF84" s="187">
        <v>0</v>
      </c>
      <c r="AG84" s="86"/>
      <c r="AH84" s="186"/>
      <c r="AI84" s="187">
        <v>0</v>
      </c>
      <c r="AJ84" s="643">
        <f t="shared" si="58"/>
        <v>0</v>
      </c>
      <c r="AK84" s="199"/>
      <c r="AO84" s="6"/>
      <c r="AS84" s="30"/>
    </row>
    <row r="85" spans="1:45">
      <c r="A85" s="119" t="s">
        <v>72</v>
      </c>
      <c r="B85" s="304"/>
      <c r="C85" s="304"/>
      <c r="D85" s="304"/>
      <c r="E85" s="304"/>
      <c r="F85" s="304"/>
      <c r="G85" s="304"/>
      <c r="H85" s="304"/>
      <c r="I85" s="304"/>
      <c r="J85" s="304"/>
      <c r="K85" s="304"/>
      <c r="L85" s="304"/>
      <c r="M85" s="304"/>
      <c r="N85" s="311"/>
      <c r="O85" s="119"/>
      <c r="P85" s="184"/>
      <c r="Q85" s="185">
        <f>SUM(Q70:Q84)</f>
        <v>0</v>
      </c>
      <c r="R85" s="119"/>
      <c r="S85" s="184"/>
      <c r="T85" s="185">
        <f>SUM(T70:T84)</f>
        <v>0</v>
      </c>
      <c r="U85" s="119"/>
      <c r="V85" s="184"/>
      <c r="W85" s="185">
        <f>SUM(W70:W84)</f>
        <v>0</v>
      </c>
      <c r="X85" s="119"/>
      <c r="Y85" s="184"/>
      <c r="Z85" s="185">
        <f>SUM(Z70:Z84)</f>
        <v>0</v>
      </c>
      <c r="AA85" s="119"/>
      <c r="AB85" s="184"/>
      <c r="AC85" s="185">
        <f>SUM(AC70:AC84)</f>
        <v>0</v>
      </c>
      <c r="AD85" s="119"/>
      <c r="AE85" s="184"/>
      <c r="AF85" s="185">
        <f>SUM(AF70:AF84)</f>
        <v>0</v>
      </c>
      <c r="AG85" s="119"/>
      <c r="AH85" s="184"/>
      <c r="AI85" s="185">
        <f>SUM(AI70:AI84)</f>
        <v>0</v>
      </c>
      <c r="AJ85" s="647">
        <f t="shared" si="58"/>
        <v>0</v>
      </c>
      <c r="AK85" s="199"/>
      <c r="AO85" s="6"/>
      <c r="AS85" s="30"/>
    </row>
    <row r="86" spans="1:45" s="249" customFormat="1" ht="5.0999999999999996" customHeight="1">
      <c r="A86" s="256"/>
      <c r="B86" s="256"/>
      <c r="C86" s="256"/>
      <c r="D86" s="590"/>
      <c r="E86" s="593"/>
      <c r="F86" s="593"/>
      <c r="G86" s="593"/>
      <c r="H86" s="593"/>
      <c r="I86" s="593"/>
      <c r="J86" s="593"/>
      <c r="K86" s="593"/>
      <c r="L86" s="594"/>
      <c r="M86" s="594"/>
      <c r="N86" s="594"/>
      <c r="O86" s="594"/>
      <c r="P86" s="259"/>
      <c r="Q86" s="259"/>
      <c r="R86" s="259"/>
      <c r="S86" s="259"/>
      <c r="T86" s="259"/>
      <c r="U86" s="259"/>
      <c r="V86" s="259"/>
      <c r="W86" s="259"/>
      <c r="X86" s="259"/>
      <c r="Y86" s="259"/>
      <c r="Z86" s="259"/>
      <c r="AA86" s="259"/>
      <c r="AB86" s="259"/>
      <c r="AC86" s="259"/>
      <c r="AD86" s="259"/>
      <c r="AE86" s="259"/>
      <c r="AF86" s="259"/>
      <c r="AG86" s="259"/>
      <c r="AH86" s="259"/>
      <c r="AI86" s="259"/>
      <c r="AJ86" s="599"/>
      <c r="AK86" s="259"/>
      <c r="AL86" s="251"/>
      <c r="AM86" s="251"/>
      <c r="AN86" s="251"/>
      <c r="AO86" s="251"/>
      <c r="AP86" s="251"/>
      <c r="AQ86" s="251"/>
      <c r="AR86" s="251"/>
      <c r="AS86" s="259"/>
    </row>
    <row r="87" spans="1:45">
      <c r="A87" s="14" t="s">
        <v>73</v>
      </c>
      <c r="B87" s="22"/>
      <c r="C87" s="22"/>
      <c r="D87" s="15"/>
      <c r="E87" s="15"/>
      <c r="F87" s="15"/>
      <c r="G87" s="15"/>
      <c r="H87" s="15"/>
      <c r="I87" s="15"/>
      <c r="J87" s="15"/>
      <c r="K87" s="15"/>
      <c r="L87" s="16"/>
      <c r="M87" s="16"/>
      <c r="N87" s="16"/>
      <c r="O87" s="16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233"/>
      <c r="AK87" s="9"/>
      <c r="AS87" s="9"/>
    </row>
    <row r="88" spans="1:45" ht="13.15" customHeight="1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477"/>
      <c r="M88" s="478"/>
      <c r="N88" s="462" t="s">
        <v>74</v>
      </c>
      <c r="O88" s="147"/>
      <c r="P88" s="191"/>
      <c r="Q88" s="494">
        <f>'Sub1'!O$57</f>
        <v>0</v>
      </c>
      <c r="R88" s="147"/>
      <c r="S88" s="191"/>
      <c r="T88" s="494">
        <f>'Sub1'!R$57</f>
        <v>0</v>
      </c>
      <c r="U88" s="147"/>
      <c r="V88" s="191"/>
      <c r="W88" s="494">
        <f>'Sub1'!U$57</f>
        <v>0</v>
      </c>
      <c r="X88" s="147"/>
      <c r="Y88" s="191"/>
      <c r="Z88" s="494">
        <f>'Sub1'!X$57</f>
        <v>0</v>
      </c>
      <c r="AA88" s="147"/>
      <c r="AB88" s="191"/>
      <c r="AC88" s="494">
        <f>'Sub1'!AA$57</f>
        <v>0</v>
      </c>
      <c r="AD88" s="147"/>
      <c r="AE88" s="191"/>
      <c r="AF88" s="494">
        <f>'Sub1'!AD$57</f>
        <v>0</v>
      </c>
      <c r="AG88" s="147"/>
      <c r="AH88" s="191"/>
      <c r="AI88" s="494">
        <f>'Sub1'!AG$57</f>
        <v>0</v>
      </c>
      <c r="AJ88" s="234">
        <f t="shared" ref="AJ88:AJ112" si="59">SUM(AC88,Z88,W88,T88,Q88, AF88,AI88 )</f>
        <v>0</v>
      </c>
      <c r="AK88" s="199"/>
      <c r="AS88" s="30"/>
    </row>
    <row r="89" spans="1:45" ht="13.15" customHeight="1">
      <c r="A89" s="53" t="s">
        <v>75</v>
      </c>
      <c r="B89" s="367" t="str">
        <f>'Sub1'!$B$1</f>
        <v>Sub 1 Name</v>
      </c>
      <c r="C89" s="367"/>
      <c r="D89" s="367"/>
      <c r="E89" s="367"/>
      <c r="F89" s="118"/>
      <c r="G89" s="118"/>
      <c r="H89" s="118"/>
      <c r="I89" s="118"/>
      <c r="J89" s="118"/>
      <c r="K89" s="118"/>
      <c r="L89" s="463"/>
      <c r="M89" s="479"/>
      <c r="N89" s="464" t="s">
        <v>76</v>
      </c>
      <c r="O89" s="148"/>
      <c r="P89" s="188"/>
      <c r="Q89" s="189">
        <f>'Sub1'!O$62</f>
        <v>0</v>
      </c>
      <c r="R89" s="148"/>
      <c r="S89" s="188"/>
      <c r="T89" s="189">
        <f>'Sub1'!R$62</f>
        <v>0</v>
      </c>
      <c r="U89" s="148"/>
      <c r="V89" s="188"/>
      <c r="W89" s="189">
        <f>'Sub1'!U$62</f>
        <v>0</v>
      </c>
      <c r="X89" s="148"/>
      <c r="Y89" s="188"/>
      <c r="Z89" s="189">
        <f>'Sub1'!X$62</f>
        <v>0</v>
      </c>
      <c r="AA89" s="148"/>
      <c r="AB89" s="188"/>
      <c r="AC89" s="189">
        <f>'Sub1'!AA$62</f>
        <v>0</v>
      </c>
      <c r="AD89" s="148"/>
      <c r="AE89" s="188"/>
      <c r="AF89" s="189">
        <f>'Sub1'!AD$62</f>
        <v>0</v>
      </c>
      <c r="AG89" s="148"/>
      <c r="AH89" s="188"/>
      <c r="AI89" s="189">
        <f>'Sub1'!AG$62</f>
        <v>0</v>
      </c>
      <c r="AJ89" s="644">
        <f t="shared" si="59"/>
        <v>0</v>
      </c>
      <c r="AK89" s="199"/>
      <c r="AS89" s="30"/>
    </row>
    <row r="90" spans="1:45" s="10" customFormat="1" ht="13.15" customHeight="1">
      <c r="A90" s="54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465"/>
      <c r="M90" s="480"/>
      <c r="N90" s="481" t="s">
        <v>77</v>
      </c>
      <c r="O90" s="90"/>
      <c r="P90" s="193"/>
      <c r="Q90" s="194">
        <f>SUM(Q88:Q89)</f>
        <v>0</v>
      </c>
      <c r="R90" s="90"/>
      <c r="S90" s="193"/>
      <c r="T90" s="194">
        <f>SUM(T88:T89)</f>
        <v>0</v>
      </c>
      <c r="U90" s="90"/>
      <c r="V90" s="193"/>
      <c r="W90" s="194">
        <f>SUM(W88:W89)</f>
        <v>0</v>
      </c>
      <c r="X90" s="90"/>
      <c r="Y90" s="193"/>
      <c r="Z90" s="194">
        <f>SUM(Z88:Z89)</f>
        <v>0</v>
      </c>
      <c r="AA90" s="90"/>
      <c r="AB90" s="193"/>
      <c r="AC90" s="194">
        <f>SUM(AC88:AC89)</f>
        <v>0</v>
      </c>
      <c r="AD90" s="90"/>
      <c r="AE90" s="193"/>
      <c r="AF90" s="194">
        <f>SUM(AF88:AF89)</f>
        <v>0</v>
      </c>
      <c r="AG90" s="90"/>
      <c r="AH90" s="193"/>
      <c r="AI90" s="194">
        <f>SUM(AI88:AI89)</f>
        <v>0</v>
      </c>
      <c r="AJ90" s="643">
        <f t="shared" si="59"/>
        <v>0</v>
      </c>
      <c r="AK90" s="202"/>
      <c r="AL90" s="203"/>
      <c r="AM90" s="203"/>
      <c r="AN90" s="203"/>
      <c r="AO90" s="204"/>
      <c r="AP90" s="203"/>
      <c r="AQ90" s="203"/>
      <c r="AR90" s="203"/>
      <c r="AS90" s="35"/>
    </row>
    <row r="91" spans="1:45" ht="13.15" customHeight="1">
      <c r="A91" s="55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477"/>
      <c r="M91" s="478"/>
      <c r="N91" s="462" t="s">
        <v>74</v>
      </c>
      <c r="O91" s="147"/>
      <c r="P91" s="191"/>
      <c r="Q91" s="494">
        <f>'Sub2'!O$57</f>
        <v>0</v>
      </c>
      <c r="R91" s="147"/>
      <c r="S91" s="191"/>
      <c r="T91" s="494">
        <f>'Sub2'!R$57</f>
        <v>0</v>
      </c>
      <c r="U91" s="147"/>
      <c r="V91" s="191"/>
      <c r="W91" s="494">
        <f>'Sub2'!U$57</f>
        <v>0</v>
      </c>
      <c r="X91" s="147"/>
      <c r="Y91" s="191"/>
      <c r="Z91" s="494">
        <f>'Sub2'!X$57</f>
        <v>0</v>
      </c>
      <c r="AA91" s="147"/>
      <c r="AB91" s="191"/>
      <c r="AC91" s="494">
        <f>'Sub2'!AA$57</f>
        <v>0</v>
      </c>
      <c r="AD91" s="147"/>
      <c r="AE91" s="191"/>
      <c r="AF91" s="494">
        <f>'Sub2'!AD$57</f>
        <v>0</v>
      </c>
      <c r="AG91" s="147"/>
      <c r="AH91" s="191"/>
      <c r="AI91" s="494">
        <f>'Sub2'!AG$57</f>
        <v>0</v>
      </c>
      <c r="AJ91" s="648">
        <f t="shared" si="59"/>
        <v>0</v>
      </c>
      <c r="AK91" s="199"/>
      <c r="AS91" s="30"/>
    </row>
    <row r="92" spans="1:45" ht="13.15" customHeight="1">
      <c r="A92" s="53" t="s">
        <v>78</v>
      </c>
      <c r="B92" s="367" t="str">
        <f>'Sub2'!$B$1</f>
        <v>Sub 2 Name</v>
      </c>
      <c r="C92" s="368"/>
      <c r="D92" s="118"/>
      <c r="E92" s="118"/>
      <c r="F92" s="118"/>
      <c r="G92" s="118"/>
      <c r="H92" s="118"/>
      <c r="I92" s="118"/>
      <c r="J92" s="118"/>
      <c r="K92" s="118"/>
      <c r="L92" s="463"/>
      <c r="M92" s="479"/>
      <c r="N92" s="464" t="s">
        <v>76</v>
      </c>
      <c r="O92" s="148"/>
      <c r="P92" s="188"/>
      <c r="Q92" s="189">
        <f>'Sub2'!O$62</f>
        <v>0</v>
      </c>
      <c r="R92" s="148"/>
      <c r="S92" s="188"/>
      <c r="T92" s="189">
        <f>'Sub2'!R$62</f>
        <v>0</v>
      </c>
      <c r="U92" s="148"/>
      <c r="V92" s="188"/>
      <c r="W92" s="189">
        <f>'Sub2'!U$62</f>
        <v>0</v>
      </c>
      <c r="X92" s="148"/>
      <c r="Y92" s="188"/>
      <c r="Z92" s="189">
        <f>'Sub2'!X$62</f>
        <v>0</v>
      </c>
      <c r="AA92" s="148"/>
      <c r="AB92" s="188"/>
      <c r="AC92" s="189">
        <f>'Sub2'!AA$62</f>
        <v>0</v>
      </c>
      <c r="AD92" s="148"/>
      <c r="AE92" s="188"/>
      <c r="AF92" s="189">
        <f>'Sub2'!AD$62</f>
        <v>0</v>
      </c>
      <c r="AG92" s="148"/>
      <c r="AH92" s="188"/>
      <c r="AI92" s="189">
        <f>'Sub2'!AG$62</f>
        <v>0</v>
      </c>
      <c r="AJ92" s="645">
        <f t="shared" si="59"/>
        <v>0</v>
      </c>
      <c r="AK92" s="199"/>
      <c r="AS92" s="30"/>
    </row>
    <row r="93" spans="1:45" s="10" customFormat="1" ht="13.15" customHeight="1">
      <c r="A93" s="54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465"/>
      <c r="M93" s="480"/>
      <c r="N93" s="481" t="s">
        <v>77</v>
      </c>
      <c r="O93" s="90"/>
      <c r="P93" s="193"/>
      <c r="Q93" s="194">
        <f>SUM(Q91:Q92)</f>
        <v>0</v>
      </c>
      <c r="R93" s="90"/>
      <c r="S93" s="193"/>
      <c r="T93" s="194">
        <f>SUM(T91:T92)</f>
        <v>0</v>
      </c>
      <c r="U93" s="90"/>
      <c r="V93" s="193"/>
      <c r="W93" s="194">
        <f>SUM(W91:W92)</f>
        <v>0</v>
      </c>
      <c r="X93" s="90"/>
      <c r="Y93" s="193"/>
      <c r="Z93" s="194">
        <f>SUM(Z91:Z92)</f>
        <v>0</v>
      </c>
      <c r="AA93" s="90"/>
      <c r="AB93" s="193"/>
      <c r="AC93" s="194">
        <f>SUM(AC91:AC92)</f>
        <v>0</v>
      </c>
      <c r="AD93" s="90"/>
      <c r="AE93" s="193"/>
      <c r="AF93" s="194">
        <f>SUM(AF91:AF92)</f>
        <v>0</v>
      </c>
      <c r="AG93" s="90"/>
      <c r="AH93" s="193"/>
      <c r="AI93" s="194">
        <f>SUM(AI91:AI92)</f>
        <v>0</v>
      </c>
      <c r="AJ93" s="643">
        <f t="shared" si="59"/>
        <v>0</v>
      </c>
      <c r="AK93" s="202"/>
      <c r="AL93" s="203"/>
      <c r="AM93" s="203"/>
      <c r="AN93" s="203"/>
      <c r="AO93" s="204"/>
      <c r="AP93" s="203"/>
      <c r="AQ93" s="203"/>
      <c r="AR93" s="203"/>
      <c r="AS93" s="35"/>
    </row>
    <row r="94" spans="1:45" ht="13.15" customHeight="1">
      <c r="A94" s="55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477"/>
      <c r="M94" s="478"/>
      <c r="N94" s="462" t="s">
        <v>74</v>
      </c>
      <c r="O94" s="147"/>
      <c r="P94" s="191"/>
      <c r="Q94" s="494">
        <f>'Sub3'!O$57</f>
        <v>0</v>
      </c>
      <c r="R94" s="147"/>
      <c r="S94" s="191"/>
      <c r="T94" s="494">
        <f>'Sub3'!R$57</f>
        <v>0</v>
      </c>
      <c r="U94" s="147"/>
      <c r="V94" s="191"/>
      <c r="W94" s="494">
        <f>'Sub3'!U$57</f>
        <v>0</v>
      </c>
      <c r="X94" s="147"/>
      <c r="Y94" s="191"/>
      <c r="Z94" s="494">
        <f>'Sub3'!X$57</f>
        <v>0</v>
      </c>
      <c r="AA94" s="147"/>
      <c r="AB94" s="191"/>
      <c r="AC94" s="494">
        <f>'Sub3'!AA$57</f>
        <v>0</v>
      </c>
      <c r="AD94" s="147"/>
      <c r="AE94" s="191"/>
      <c r="AF94" s="494">
        <f>'Sub3'!AD$57</f>
        <v>0</v>
      </c>
      <c r="AG94" s="147"/>
      <c r="AH94" s="191"/>
      <c r="AI94" s="494">
        <f>'Sub3'!AG$57</f>
        <v>0</v>
      </c>
      <c r="AJ94" s="234">
        <f t="shared" si="59"/>
        <v>0</v>
      </c>
      <c r="AK94" s="199"/>
      <c r="AS94" s="30"/>
    </row>
    <row r="95" spans="1:45" ht="13.15" customHeight="1">
      <c r="A95" s="53" t="s">
        <v>79</v>
      </c>
      <c r="B95" s="367" t="str">
        <f>'Sub3'!$B$1</f>
        <v>Sub 3 Name</v>
      </c>
      <c r="C95" s="367"/>
      <c r="D95" s="367"/>
      <c r="E95" s="367"/>
      <c r="F95" s="118"/>
      <c r="G95" s="118"/>
      <c r="H95" s="118"/>
      <c r="I95" s="118"/>
      <c r="J95" s="118"/>
      <c r="K95" s="118"/>
      <c r="L95" s="463"/>
      <c r="M95" s="479"/>
      <c r="N95" s="464" t="s">
        <v>76</v>
      </c>
      <c r="O95" s="148"/>
      <c r="P95" s="188"/>
      <c r="Q95" s="189">
        <f>'Sub3'!O$62</f>
        <v>0</v>
      </c>
      <c r="R95" s="148"/>
      <c r="S95" s="188"/>
      <c r="T95" s="189">
        <f>'Sub3'!R$62</f>
        <v>0</v>
      </c>
      <c r="U95" s="148"/>
      <c r="V95" s="188"/>
      <c r="W95" s="189">
        <f>'Sub3'!U$62</f>
        <v>0</v>
      </c>
      <c r="X95" s="148"/>
      <c r="Y95" s="188"/>
      <c r="Z95" s="189">
        <f>'Sub3'!X$62</f>
        <v>0</v>
      </c>
      <c r="AA95" s="148"/>
      <c r="AB95" s="188"/>
      <c r="AC95" s="189">
        <f>'Sub3'!AA$62</f>
        <v>0</v>
      </c>
      <c r="AD95" s="148"/>
      <c r="AE95" s="188"/>
      <c r="AF95" s="189">
        <f>'Sub3'!AD$62</f>
        <v>0</v>
      </c>
      <c r="AG95" s="148"/>
      <c r="AH95" s="188"/>
      <c r="AI95" s="189">
        <f>'Sub3'!AG$62</f>
        <v>0</v>
      </c>
      <c r="AJ95" s="644">
        <f t="shared" si="59"/>
        <v>0</v>
      </c>
      <c r="AK95" s="199"/>
      <c r="AS95" s="30"/>
    </row>
    <row r="96" spans="1:45" s="10" customFormat="1" ht="13.15" customHeight="1">
      <c r="A96" s="56"/>
      <c r="B96" s="642"/>
      <c r="C96" s="56"/>
      <c r="D96" s="56"/>
      <c r="E96" s="56"/>
      <c r="F96" s="56"/>
      <c r="G96" s="56"/>
      <c r="H96" s="56"/>
      <c r="I96" s="56"/>
      <c r="J96" s="56"/>
      <c r="K96" s="56"/>
      <c r="L96" s="465"/>
      <c r="M96" s="480"/>
      <c r="N96" s="481" t="s">
        <v>77</v>
      </c>
      <c r="O96" s="90"/>
      <c r="P96" s="193"/>
      <c r="Q96" s="194">
        <f>SUM(Q94:Q95)</f>
        <v>0</v>
      </c>
      <c r="R96" s="90"/>
      <c r="S96" s="193"/>
      <c r="T96" s="194">
        <f>SUM(T94:T95)</f>
        <v>0</v>
      </c>
      <c r="U96" s="90"/>
      <c r="V96" s="193"/>
      <c r="W96" s="194">
        <f>SUM(W94:W95)</f>
        <v>0</v>
      </c>
      <c r="X96" s="90"/>
      <c r="Y96" s="193"/>
      <c r="Z96" s="194">
        <f>SUM(Z94:Z95)</f>
        <v>0</v>
      </c>
      <c r="AA96" s="90"/>
      <c r="AB96" s="193"/>
      <c r="AC96" s="194">
        <f>SUM(AC94:AC95)</f>
        <v>0</v>
      </c>
      <c r="AD96" s="90"/>
      <c r="AE96" s="193"/>
      <c r="AF96" s="194">
        <f>SUM(AF94:AF95)</f>
        <v>0</v>
      </c>
      <c r="AG96" s="90"/>
      <c r="AH96" s="193"/>
      <c r="AI96" s="194">
        <f>SUM(AI94:AI95)</f>
        <v>0</v>
      </c>
      <c r="AJ96" s="643">
        <f t="shared" si="59"/>
        <v>0</v>
      </c>
      <c r="AK96" s="202"/>
      <c r="AL96" s="203"/>
      <c r="AM96" s="203"/>
      <c r="AN96" s="203"/>
      <c r="AO96" s="204"/>
      <c r="AP96" s="203"/>
      <c r="AQ96" s="203"/>
      <c r="AR96" s="203"/>
      <c r="AS96" s="35"/>
    </row>
    <row r="97" spans="1:45" ht="13.15" hidden="1" customHeight="1" outlineLevel="1">
      <c r="A97" s="55"/>
      <c r="B97" s="118"/>
      <c r="C97" s="57"/>
      <c r="D97" s="57"/>
      <c r="E97" s="57"/>
      <c r="F97" s="57"/>
      <c r="G97" s="57"/>
      <c r="H97" s="57"/>
      <c r="I97" s="57"/>
      <c r="J97" s="57"/>
      <c r="K97" s="57"/>
      <c r="L97" s="477"/>
      <c r="M97" s="478"/>
      <c r="N97" s="462" t="s">
        <v>74</v>
      </c>
      <c r="O97" s="147"/>
      <c r="P97" s="191"/>
      <c r="Q97" s="494">
        <f>'Sub4'!O$57</f>
        <v>0</v>
      </c>
      <c r="R97" s="147"/>
      <c r="S97" s="191"/>
      <c r="T97" s="494">
        <f>'Sub4'!R$57</f>
        <v>0</v>
      </c>
      <c r="U97" s="147"/>
      <c r="V97" s="191"/>
      <c r="W97" s="494">
        <f>'Sub4'!U$57</f>
        <v>0</v>
      </c>
      <c r="X97" s="147"/>
      <c r="Y97" s="191"/>
      <c r="Z97" s="494">
        <f>'Sub4'!X$57</f>
        <v>0</v>
      </c>
      <c r="AA97" s="147"/>
      <c r="AB97" s="191"/>
      <c r="AC97" s="494">
        <f>'Sub4'!AA$57</f>
        <v>0</v>
      </c>
      <c r="AD97" s="147"/>
      <c r="AE97" s="191"/>
      <c r="AF97" s="494">
        <f>'Sub4'!AD$57</f>
        <v>0</v>
      </c>
      <c r="AG97" s="147"/>
      <c r="AH97" s="191"/>
      <c r="AI97" s="494">
        <f>'Sub4'!AG$57</f>
        <v>0</v>
      </c>
      <c r="AJ97" s="234">
        <f t="shared" si="59"/>
        <v>0</v>
      </c>
      <c r="AK97" s="199"/>
      <c r="AS97" s="30"/>
    </row>
    <row r="98" spans="1:45" ht="13.15" hidden="1" customHeight="1" outlineLevel="1">
      <c r="A98" s="53" t="s">
        <v>80</v>
      </c>
      <c r="B98" s="367" t="str">
        <f>'Sub4'!$B$1</f>
        <v>Sub 4 Name</v>
      </c>
      <c r="C98" s="367"/>
      <c r="D98" s="367"/>
      <c r="E98" s="367"/>
      <c r="F98" s="118"/>
      <c r="G98" s="118"/>
      <c r="H98" s="118"/>
      <c r="I98" s="118"/>
      <c r="J98" s="118"/>
      <c r="K98" s="118"/>
      <c r="L98" s="463"/>
      <c r="M98" s="479"/>
      <c r="N98" s="464" t="s">
        <v>76</v>
      </c>
      <c r="O98" s="148"/>
      <c r="P98" s="188"/>
      <c r="Q98" s="189">
        <f>'Sub4'!O$62</f>
        <v>0</v>
      </c>
      <c r="R98" s="148"/>
      <c r="S98" s="188"/>
      <c r="T98" s="189">
        <f>'Sub4'!R$62</f>
        <v>0</v>
      </c>
      <c r="U98" s="148"/>
      <c r="V98" s="188"/>
      <c r="W98" s="189">
        <f>'Sub4'!U$62</f>
        <v>0</v>
      </c>
      <c r="X98" s="148"/>
      <c r="Y98" s="188"/>
      <c r="Z98" s="189">
        <f>'Sub4'!X$62</f>
        <v>0</v>
      </c>
      <c r="AA98" s="148"/>
      <c r="AB98" s="188"/>
      <c r="AC98" s="189">
        <f>'Sub4'!AA$62</f>
        <v>0</v>
      </c>
      <c r="AD98" s="148"/>
      <c r="AE98" s="188"/>
      <c r="AF98" s="189">
        <f>'Sub4'!AD$62</f>
        <v>0</v>
      </c>
      <c r="AG98" s="148"/>
      <c r="AH98" s="188"/>
      <c r="AI98" s="189">
        <f>'Sub4'!AG$62</f>
        <v>0</v>
      </c>
      <c r="AJ98" s="644">
        <f t="shared" si="59"/>
        <v>0</v>
      </c>
      <c r="AK98" s="199"/>
      <c r="AS98" s="30"/>
    </row>
    <row r="99" spans="1:45" s="10" customFormat="1" ht="13.15" hidden="1" customHeight="1" outlineLevel="1">
      <c r="A99" s="51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465"/>
      <c r="M99" s="480"/>
      <c r="N99" s="481" t="s">
        <v>77</v>
      </c>
      <c r="O99" s="90"/>
      <c r="P99" s="193"/>
      <c r="Q99" s="194">
        <f>SUM(Q97:Q98)</f>
        <v>0</v>
      </c>
      <c r="R99" s="90"/>
      <c r="S99" s="193"/>
      <c r="T99" s="194">
        <f>SUM(T97:T98)</f>
        <v>0</v>
      </c>
      <c r="U99" s="90"/>
      <c r="V99" s="193"/>
      <c r="W99" s="194">
        <f>SUM(W97:W98)</f>
        <v>0</v>
      </c>
      <c r="X99" s="90"/>
      <c r="Y99" s="193"/>
      <c r="Z99" s="194">
        <f>SUM(Z97:Z98)</f>
        <v>0</v>
      </c>
      <c r="AA99" s="90"/>
      <c r="AB99" s="193"/>
      <c r="AC99" s="194">
        <f>SUM(AC97:AC98)</f>
        <v>0</v>
      </c>
      <c r="AD99" s="90"/>
      <c r="AE99" s="193"/>
      <c r="AF99" s="194">
        <f>SUM(AF97:AF98)</f>
        <v>0</v>
      </c>
      <c r="AG99" s="90"/>
      <c r="AH99" s="193"/>
      <c r="AI99" s="194">
        <f>SUM(AI97:AI98)</f>
        <v>0</v>
      </c>
      <c r="AJ99" s="643">
        <f t="shared" si="59"/>
        <v>0</v>
      </c>
      <c r="AK99" s="202"/>
      <c r="AL99" s="203"/>
      <c r="AM99" s="203"/>
      <c r="AN99" s="203"/>
      <c r="AO99" s="204"/>
      <c r="AP99" s="203"/>
      <c r="AQ99" s="203"/>
      <c r="AR99" s="203"/>
      <c r="AS99" s="35"/>
    </row>
    <row r="100" spans="1:45" ht="13.15" hidden="1" customHeight="1" outlineLevel="1">
      <c r="A100" s="55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477"/>
      <c r="M100" s="478"/>
      <c r="N100" s="462" t="s">
        <v>74</v>
      </c>
      <c r="O100" s="147"/>
      <c r="P100" s="191"/>
      <c r="Q100" s="494">
        <f>'Sub5'!O$57</f>
        <v>0</v>
      </c>
      <c r="R100" s="147"/>
      <c r="S100" s="191"/>
      <c r="T100" s="494">
        <f>'Sub5'!R$57</f>
        <v>0</v>
      </c>
      <c r="U100" s="147"/>
      <c r="V100" s="191"/>
      <c r="W100" s="494">
        <f>'Sub5'!U$57</f>
        <v>0</v>
      </c>
      <c r="X100" s="147"/>
      <c r="Y100" s="191"/>
      <c r="Z100" s="494">
        <f>'Sub5'!X$57</f>
        <v>0</v>
      </c>
      <c r="AA100" s="147"/>
      <c r="AB100" s="191"/>
      <c r="AC100" s="494">
        <f>'Sub5'!AA$57</f>
        <v>0</v>
      </c>
      <c r="AD100" s="147"/>
      <c r="AE100" s="191"/>
      <c r="AF100" s="494">
        <f>'Sub5'!AD$57</f>
        <v>0</v>
      </c>
      <c r="AG100" s="147"/>
      <c r="AH100" s="191"/>
      <c r="AI100" s="494">
        <f>'Sub5'!AG$57</f>
        <v>0</v>
      </c>
      <c r="AJ100" s="234">
        <f t="shared" ref="AJ100:AJ105" si="60">SUM(AC100,Z100,W100,T100,Q100, AF100,AI100 )</f>
        <v>0</v>
      </c>
      <c r="AK100" s="199"/>
      <c r="AS100" s="30"/>
    </row>
    <row r="101" spans="1:45" ht="13.15" hidden="1" customHeight="1" outlineLevel="1">
      <c r="A101" s="53" t="s">
        <v>81</v>
      </c>
      <c r="B101" s="367" t="str">
        <f>'Sub5'!$B$1</f>
        <v>Sub 5 Name</v>
      </c>
      <c r="C101" s="367"/>
      <c r="D101" s="367"/>
      <c r="E101" s="367"/>
      <c r="F101" s="118"/>
      <c r="G101" s="118"/>
      <c r="H101" s="118"/>
      <c r="I101" s="118"/>
      <c r="J101" s="118"/>
      <c r="K101" s="118"/>
      <c r="L101" s="463"/>
      <c r="M101" s="479"/>
      <c r="N101" s="464" t="s">
        <v>76</v>
      </c>
      <c r="O101" s="148"/>
      <c r="P101" s="188"/>
      <c r="Q101" s="189">
        <f>'Sub5'!O$62</f>
        <v>0</v>
      </c>
      <c r="R101" s="148"/>
      <c r="S101" s="188"/>
      <c r="T101" s="189">
        <f>'Sub5'!R$62</f>
        <v>0</v>
      </c>
      <c r="U101" s="148"/>
      <c r="V101" s="188"/>
      <c r="W101" s="189">
        <f>'Sub5'!U$62</f>
        <v>0</v>
      </c>
      <c r="X101" s="148"/>
      <c r="Y101" s="188"/>
      <c r="Z101" s="189">
        <f>'Sub5'!X$62</f>
        <v>0</v>
      </c>
      <c r="AA101" s="148"/>
      <c r="AB101" s="188"/>
      <c r="AC101" s="189">
        <f>'Sub5'!AA$62</f>
        <v>0</v>
      </c>
      <c r="AD101" s="148"/>
      <c r="AE101" s="188"/>
      <c r="AF101" s="189">
        <f>'Sub5'!AD$62</f>
        <v>0</v>
      </c>
      <c r="AG101" s="148"/>
      <c r="AH101" s="188"/>
      <c r="AI101" s="189">
        <f>'Sub5'!AG$62</f>
        <v>0</v>
      </c>
      <c r="AJ101" s="646">
        <f t="shared" si="60"/>
        <v>0</v>
      </c>
      <c r="AK101" s="199"/>
      <c r="AS101" s="30"/>
    </row>
    <row r="102" spans="1:45" s="10" customFormat="1" ht="13.15" hidden="1" customHeight="1" outlineLevel="1">
      <c r="A102" s="54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465"/>
      <c r="M102" s="480"/>
      <c r="N102" s="481" t="s">
        <v>77</v>
      </c>
      <c r="O102" s="90"/>
      <c r="P102" s="193"/>
      <c r="Q102" s="194">
        <f>SUM(Q100:Q101)</f>
        <v>0</v>
      </c>
      <c r="R102" s="90"/>
      <c r="S102" s="193"/>
      <c r="T102" s="194">
        <f>SUM(T100:T101)</f>
        <v>0</v>
      </c>
      <c r="U102" s="90"/>
      <c r="V102" s="193"/>
      <c r="W102" s="194">
        <f>SUM(W100:W101)</f>
        <v>0</v>
      </c>
      <c r="X102" s="90"/>
      <c r="Y102" s="193"/>
      <c r="Z102" s="194">
        <f>SUM(Z100:Z101)</f>
        <v>0</v>
      </c>
      <c r="AA102" s="90"/>
      <c r="AB102" s="193"/>
      <c r="AC102" s="194">
        <f>SUM(AC100:AC101)</f>
        <v>0</v>
      </c>
      <c r="AD102" s="90"/>
      <c r="AE102" s="193"/>
      <c r="AF102" s="194">
        <f>SUM(AF100:AF101)</f>
        <v>0</v>
      </c>
      <c r="AG102" s="90"/>
      <c r="AH102" s="193"/>
      <c r="AI102" s="194">
        <f>SUM(AI100:AI101)</f>
        <v>0</v>
      </c>
      <c r="AJ102" s="645">
        <f t="shared" si="60"/>
        <v>0</v>
      </c>
      <c r="AK102" s="202"/>
      <c r="AL102" s="203"/>
      <c r="AM102" s="203"/>
      <c r="AN102" s="203"/>
      <c r="AO102" s="204"/>
      <c r="AP102" s="203"/>
      <c r="AQ102" s="203"/>
      <c r="AR102" s="203"/>
      <c r="AS102" s="35"/>
    </row>
    <row r="103" spans="1:45" ht="13.15" hidden="1" customHeight="1" outlineLevel="1">
      <c r="A103" s="55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477"/>
      <c r="M103" s="478"/>
      <c r="N103" s="462" t="s">
        <v>74</v>
      </c>
      <c r="O103" s="147"/>
      <c r="P103" s="191"/>
      <c r="Q103" s="494">
        <f>'Sub6'!O$57</f>
        <v>0</v>
      </c>
      <c r="R103" s="147"/>
      <c r="S103" s="191"/>
      <c r="T103" s="494">
        <f>'Sub6'!R$57</f>
        <v>0</v>
      </c>
      <c r="U103" s="147"/>
      <c r="V103" s="191"/>
      <c r="W103" s="494">
        <f>'Sub6'!U$57</f>
        <v>0</v>
      </c>
      <c r="X103" s="147"/>
      <c r="Y103" s="191"/>
      <c r="Z103" s="494">
        <f>'Sub6'!X$57</f>
        <v>0</v>
      </c>
      <c r="AA103" s="147"/>
      <c r="AB103" s="191"/>
      <c r="AC103" s="494">
        <f>'Sub6'!AA$57</f>
        <v>0</v>
      </c>
      <c r="AD103" s="147"/>
      <c r="AE103" s="191"/>
      <c r="AF103" s="494">
        <f>'Sub6'!AD$57</f>
        <v>0</v>
      </c>
      <c r="AG103" s="147"/>
      <c r="AH103" s="191"/>
      <c r="AI103" s="494">
        <f>'Sub6'!AG$57</f>
        <v>0</v>
      </c>
      <c r="AJ103" s="648">
        <f t="shared" si="60"/>
        <v>0</v>
      </c>
      <c r="AK103" s="199"/>
      <c r="AS103" s="30"/>
    </row>
    <row r="104" spans="1:45" ht="13.15" hidden="1" customHeight="1" outlineLevel="1">
      <c r="A104" s="53" t="s">
        <v>82</v>
      </c>
      <c r="B104" s="367" t="str">
        <f>'Sub6'!$B$1</f>
        <v>Sub 6 Name</v>
      </c>
      <c r="C104" s="367"/>
      <c r="D104" s="367"/>
      <c r="E104" s="367"/>
      <c r="F104" s="118"/>
      <c r="G104" s="118"/>
      <c r="H104" s="118"/>
      <c r="I104" s="118"/>
      <c r="J104" s="118"/>
      <c r="K104" s="118"/>
      <c r="L104" s="463"/>
      <c r="M104" s="479"/>
      <c r="N104" s="464" t="s">
        <v>76</v>
      </c>
      <c r="O104" s="148"/>
      <c r="P104" s="188"/>
      <c r="Q104" s="189">
        <f>'Sub6'!O$62</f>
        <v>0</v>
      </c>
      <c r="R104" s="148"/>
      <c r="S104" s="188"/>
      <c r="T104" s="189">
        <f>'Sub6'!R$62</f>
        <v>0</v>
      </c>
      <c r="U104" s="148"/>
      <c r="V104" s="188"/>
      <c r="W104" s="189">
        <f>'Sub6'!U$62</f>
        <v>0</v>
      </c>
      <c r="X104" s="148"/>
      <c r="Y104" s="188"/>
      <c r="Z104" s="189">
        <f>'Sub6'!X$62</f>
        <v>0</v>
      </c>
      <c r="AA104" s="148"/>
      <c r="AB104" s="188"/>
      <c r="AC104" s="189">
        <f>'Sub6'!AA$62</f>
        <v>0</v>
      </c>
      <c r="AD104" s="148"/>
      <c r="AE104" s="188"/>
      <c r="AF104" s="189">
        <f>'Sub6'!AD$62</f>
        <v>0</v>
      </c>
      <c r="AG104" s="148"/>
      <c r="AH104" s="188"/>
      <c r="AI104" s="189">
        <f>'Sub6'!AG$62</f>
        <v>0</v>
      </c>
      <c r="AJ104" s="646">
        <f t="shared" si="60"/>
        <v>0</v>
      </c>
      <c r="AK104" s="199"/>
      <c r="AS104" s="30"/>
    </row>
    <row r="105" spans="1:45" s="10" customFormat="1" ht="13.15" hidden="1" customHeight="1" outlineLevel="1">
      <c r="A105" s="51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465"/>
      <c r="M105" s="480"/>
      <c r="N105" s="481" t="s">
        <v>77</v>
      </c>
      <c r="O105" s="90"/>
      <c r="P105" s="193"/>
      <c r="Q105" s="194">
        <f>SUM(Q103:Q104)</f>
        <v>0</v>
      </c>
      <c r="R105" s="90"/>
      <c r="S105" s="193"/>
      <c r="T105" s="194">
        <f>SUM(T103:T104)</f>
        <v>0</v>
      </c>
      <c r="U105" s="90"/>
      <c r="V105" s="193"/>
      <c r="W105" s="194">
        <f>SUM(W103:W104)</f>
        <v>0</v>
      </c>
      <c r="X105" s="90"/>
      <c r="Y105" s="193"/>
      <c r="Z105" s="194">
        <f>SUM(Z103:Z104)</f>
        <v>0</v>
      </c>
      <c r="AA105" s="90"/>
      <c r="AB105" s="193"/>
      <c r="AC105" s="194">
        <f>SUM(AC103:AC104)</f>
        <v>0</v>
      </c>
      <c r="AD105" s="90"/>
      <c r="AE105" s="193"/>
      <c r="AF105" s="194">
        <f>SUM(AF103:AF104)</f>
        <v>0</v>
      </c>
      <c r="AG105" s="90"/>
      <c r="AH105" s="193"/>
      <c r="AI105" s="194">
        <f>SUM(AI103:AI104)</f>
        <v>0</v>
      </c>
      <c r="AJ105" s="645">
        <f t="shared" si="60"/>
        <v>0</v>
      </c>
      <c r="AK105" s="202"/>
      <c r="AL105" s="203"/>
      <c r="AM105" s="203"/>
      <c r="AN105" s="203"/>
      <c r="AO105" s="204"/>
      <c r="AP105" s="203"/>
      <c r="AQ105" s="203"/>
      <c r="AR105" s="203"/>
      <c r="AS105" s="35"/>
    </row>
    <row r="106" spans="1:45" ht="13.15" hidden="1" customHeight="1" outlineLevel="1">
      <c r="A106" s="55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477"/>
      <c r="M106" s="478"/>
      <c r="N106" s="462" t="s">
        <v>74</v>
      </c>
      <c r="O106" s="147"/>
      <c r="P106" s="191"/>
      <c r="Q106" s="494">
        <f>'Sub7'!O$57</f>
        <v>0</v>
      </c>
      <c r="R106" s="147"/>
      <c r="S106" s="191"/>
      <c r="T106" s="494">
        <f>'Sub7'!R$57</f>
        <v>0</v>
      </c>
      <c r="U106" s="147"/>
      <c r="V106" s="191"/>
      <c r="W106" s="494">
        <f>'Sub7'!U$57</f>
        <v>0</v>
      </c>
      <c r="X106" s="147"/>
      <c r="Y106" s="191"/>
      <c r="Z106" s="494">
        <f>'Sub7'!X$57</f>
        <v>0</v>
      </c>
      <c r="AA106" s="147"/>
      <c r="AB106" s="191"/>
      <c r="AC106" s="494">
        <f>'Sub7'!AA$57</f>
        <v>0</v>
      </c>
      <c r="AD106" s="147"/>
      <c r="AE106" s="191"/>
      <c r="AF106" s="494">
        <f>'Sub7'!AD$57</f>
        <v>0</v>
      </c>
      <c r="AG106" s="147"/>
      <c r="AH106" s="191"/>
      <c r="AI106" s="494">
        <f>'Sub7'!AG$57</f>
        <v>0</v>
      </c>
      <c r="AJ106" s="648">
        <f t="shared" si="59"/>
        <v>0</v>
      </c>
      <c r="AK106" s="199"/>
      <c r="AS106" s="30"/>
    </row>
    <row r="107" spans="1:45" ht="13.15" hidden="1" customHeight="1" outlineLevel="1">
      <c r="A107" s="53" t="s">
        <v>83</v>
      </c>
      <c r="B107" s="367" t="str">
        <f>'Sub7'!$B$1</f>
        <v>Sub 7 Name</v>
      </c>
      <c r="C107" s="367"/>
      <c r="D107" s="367"/>
      <c r="E107" s="367"/>
      <c r="F107" s="118"/>
      <c r="G107" s="118"/>
      <c r="H107" s="118"/>
      <c r="I107" s="118"/>
      <c r="J107" s="118"/>
      <c r="K107" s="118"/>
      <c r="L107" s="463"/>
      <c r="M107" s="479"/>
      <c r="N107" s="464" t="s">
        <v>76</v>
      </c>
      <c r="O107" s="148"/>
      <c r="P107" s="188"/>
      <c r="Q107" s="189">
        <f>'Sub7'!O$62</f>
        <v>0</v>
      </c>
      <c r="R107" s="148"/>
      <c r="S107" s="188"/>
      <c r="T107" s="189">
        <f>'Sub7'!R$62</f>
        <v>0</v>
      </c>
      <c r="U107" s="148"/>
      <c r="V107" s="188"/>
      <c r="W107" s="189">
        <f>'Sub7'!U$62</f>
        <v>0</v>
      </c>
      <c r="X107" s="148"/>
      <c r="Y107" s="188"/>
      <c r="Z107" s="189">
        <f>'Sub7'!X$62</f>
        <v>0</v>
      </c>
      <c r="AA107" s="148"/>
      <c r="AB107" s="188"/>
      <c r="AC107" s="189">
        <f>'Sub7'!AA$62</f>
        <v>0</v>
      </c>
      <c r="AD107" s="148"/>
      <c r="AE107" s="188"/>
      <c r="AF107" s="189">
        <f>'Sub7'!AD$62</f>
        <v>0</v>
      </c>
      <c r="AG107" s="148"/>
      <c r="AH107" s="188"/>
      <c r="AI107" s="189">
        <f>'Sub7'!AG$62</f>
        <v>0</v>
      </c>
      <c r="AJ107" s="645">
        <f t="shared" si="59"/>
        <v>0</v>
      </c>
      <c r="AK107" s="199"/>
      <c r="AS107" s="30"/>
    </row>
    <row r="108" spans="1:45" s="10" customFormat="1" ht="13.15" hidden="1" customHeight="1" outlineLevel="1">
      <c r="A108" s="54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465"/>
      <c r="M108" s="480"/>
      <c r="N108" s="481" t="s">
        <v>77</v>
      </c>
      <c r="O108" s="90"/>
      <c r="P108" s="193"/>
      <c r="Q108" s="194">
        <f>SUM(Q106:Q107)</f>
        <v>0</v>
      </c>
      <c r="R108" s="90"/>
      <c r="S108" s="193"/>
      <c r="T108" s="194">
        <f>SUM(T106:T107)</f>
        <v>0</v>
      </c>
      <c r="U108" s="90"/>
      <c r="V108" s="193"/>
      <c r="W108" s="194">
        <f>SUM(W106:W107)</f>
        <v>0</v>
      </c>
      <c r="X108" s="90"/>
      <c r="Y108" s="193"/>
      <c r="Z108" s="194">
        <f>SUM(Z106:Z107)</f>
        <v>0</v>
      </c>
      <c r="AA108" s="90"/>
      <c r="AB108" s="193"/>
      <c r="AC108" s="194">
        <f>SUM(AC106:AC107)</f>
        <v>0</v>
      </c>
      <c r="AD108" s="90"/>
      <c r="AE108" s="193"/>
      <c r="AF108" s="194">
        <f>SUM(AF106:AF107)</f>
        <v>0</v>
      </c>
      <c r="AG108" s="90"/>
      <c r="AH108" s="193"/>
      <c r="AI108" s="194">
        <f>SUM(AI106:AI107)</f>
        <v>0</v>
      </c>
      <c r="AJ108" s="643">
        <f t="shared" si="59"/>
        <v>0</v>
      </c>
      <c r="AK108" s="202"/>
      <c r="AL108" s="203"/>
      <c r="AM108" s="203"/>
      <c r="AN108" s="203"/>
      <c r="AO108" s="204"/>
      <c r="AP108" s="203"/>
      <c r="AQ108" s="203"/>
      <c r="AR108" s="203"/>
      <c r="AS108" s="35"/>
    </row>
    <row r="109" spans="1:45" ht="13.15" hidden="1" customHeight="1" outlineLevel="1">
      <c r="A109" s="55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477"/>
      <c r="M109" s="478"/>
      <c r="N109" s="462" t="s">
        <v>74</v>
      </c>
      <c r="O109" s="147"/>
      <c r="P109" s="191"/>
      <c r="Q109" s="494">
        <f>'Sub8'!O$57</f>
        <v>0</v>
      </c>
      <c r="R109" s="147"/>
      <c r="S109" s="191"/>
      <c r="T109" s="494">
        <f>'Sub8'!R$57</f>
        <v>0</v>
      </c>
      <c r="U109" s="147"/>
      <c r="V109" s="191"/>
      <c r="W109" s="494">
        <f>'Sub8'!U$57</f>
        <v>0</v>
      </c>
      <c r="X109" s="147"/>
      <c r="Y109" s="191"/>
      <c r="Z109" s="494">
        <f>'Sub8'!X$57</f>
        <v>0</v>
      </c>
      <c r="AA109" s="147"/>
      <c r="AB109" s="191"/>
      <c r="AC109" s="494">
        <f>'Sub8'!AA$57</f>
        <v>0</v>
      </c>
      <c r="AD109" s="147"/>
      <c r="AE109" s="191"/>
      <c r="AF109" s="494">
        <f>'Sub8'!AD$57</f>
        <v>0</v>
      </c>
      <c r="AG109" s="147"/>
      <c r="AH109" s="191"/>
      <c r="AI109" s="494">
        <f>'Sub8'!AG$57</f>
        <v>0</v>
      </c>
      <c r="AJ109" s="234">
        <f t="shared" si="59"/>
        <v>0</v>
      </c>
      <c r="AK109" s="199"/>
      <c r="AS109" s="30"/>
    </row>
    <row r="110" spans="1:45" ht="13.15" hidden="1" customHeight="1" outlineLevel="1">
      <c r="A110" s="53" t="s">
        <v>84</v>
      </c>
      <c r="B110" s="367" t="str">
        <f>'Sub8'!$B$1</f>
        <v>Sub 8 Name</v>
      </c>
      <c r="C110" s="367"/>
      <c r="D110" s="367"/>
      <c r="E110" s="367"/>
      <c r="F110" s="118"/>
      <c r="G110" s="118"/>
      <c r="H110" s="118"/>
      <c r="I110" s="118"/>
      <c r="J110" s="118"/>
      <c r="K110" s="118"/>
      <c r="L110" s="463"/>
      <c r="M110" s="479"/>
      <c r="N110" s="464" t="s">
        <v>76</v>
      </c>
      <c r="O110" s="148"/>
      <c r="P110" s="188"/>
      <c r="Q110" s="189">
        <f>'Sub8'!O$62</f>
        <v>0</v>
      </c>
      <c r="R110" s="148"/>
      <c r="S110" s="188"/>
      <c r="T110" s="189">
        <f>'Sub8'!R$62</f>
        <v>0</v>
      </c>
      <c r="U110" s="148"/>
      <c r="V110" s="188"/>
      <c r="W110" s="189">
        <f>'Sub8'!U$62</f>
        <v>0</v>
      </c>
      <c r="X110" s="148"/>
      <c r="Y110" s="188"/>
      <c r="Z110" s="189">
        <f>'Sub8'!X$62</f>
        <v>0</v>
      </c>
      <c r="AA110" s="148"/>
      <c r="AB110" s="188"/>
      <c r="AC110" s="189">
        <f>'Sub8'!AA$62</f>
        <v>0</v>
      </c>
      <c r="AD110" s="148"/>
      <c r="AE110" s="188"/>
      <c r="AF110" s="189">
        <f>'Sub8'!AD$62</f>
        <v>0</v>
      </c>
      <c r="AG110" s="148"/>
      <c r="AH110" s="188"/>
      <c r="AI110" s="189">
        <f>'Sub8'!AG$62</f>
        <v>0</v>
      </c>
      <c r="AJ110" s="646">
        <f t="shared" si="59"/>
        <v>0</v>
      </c>
      <c r="AK110" s="199"/>
      <c r="AS110" s="30"/>
    </row>
    <row r="111" spans="1:45" s="10" customFormat="1" ht="13.15" hidden="1" customHeight="1" outlineLevel="1">
      <c r="A111" s="51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465"/>
      <c r="M111" s="480"/>
      <c r="N111" s="481" t="s">
        <v>77</v>
      </c>
      <c r="O111" s="90"/>
      <c r="P111" s="193"/>
      <c r="Q111" s="194">
        <f>SUM(Q109:Q110)</f>
        <v>0</v>
      </c>
      <c r="R111" s="90"/>
      <c r="S111" s="193"/>
      <c r="T111" s="194">
        <f>SUM(T109:T110)</f>
        <v>0</v>
      </c>
      <c r="U111" s="90"/>
      <c r="V111" s="193"/>
      <c r="W111" s="194">
        <f>SUM(W109:W110)</f>
        <v>0</v>
      </c>
      <c r="X111" s="90"/>
      <c r="Y111" s="193"/>
      <c r="Z111" s="194">
        <f>SUM(Z109:Z110)</f>
        <v>0</v>
      </c>
      <c r="AA111" s="90"/>
      <c r="AB111" s="193"/>
      <c r="AC111" s="194">
        <f>SUM(AC109:AC110)</f>
        <v>0</v>
      </c>
      <c r="AD111" s="90"/>
      <c r="AE111" s="193"/>
      <c r="AF111" s="194">
        <f>SUM(AF109:AF110)</f>
        <v>0</v>
      </c>
      <c r="AG111" s="90"/>
      <c r="AH111" s="193"/>
      <c r="AI111" s="194">
        <f>SUM(AI109:AI110)</f>
        <v>0</v>
      </c>
      <c r="AJ111" s="643">
        <f t="shared" si="59"/>
        <v>0</v>
      </c>
      <c r="AK111" s="202"/>
      <c r="AL111" s="203"/>
      <c r="AM111" s="203"/>
      <c r="AN111" s="203"/>
      <c r="AO111" s="204"/>
      <c r="AP111" s="203"/>
      <c r="AQ111" s="203"/>
      <c r="AR111" s="203"/>
      <c r="AS111" s="35"/>
    </row>
    <row r="112" spans="1:45" ht="12.75" customHeight="1" collapsed="1">
      <c r="A112" s="91" t="s">
        <v>85</v>
      </c>
      <c r="B112" s="92"/>
      <c r="C112" s="92"/>
      <c r="D112" s="93"/>
      <c r="E112" s="93"/>
      <c r="F112" s="93"/>
      <c r="G112" s="93"/>
      <c r="H112" s="93"/>
      <c r="I112" s="93"/>
      <c r="J112" s="93"/>
      <c r="K112" s="93"/>
      <c r="L112" s="94"/>
      <c r="M112" s="94"/>
      <c r="N112" s="94"/>
      <c r="O112" s="95"/>
      <c r="P112" s="195"/>
      <c r="Q112" s="185">
        <f>Q90+Q93+Q96+Q99+Q108+Q111+Q102+Q105</f>
        <v>0</v>
      </c>
      <c r="R112" s="95"/>
      <c r="S112" s="195"/>
      <c r="T112" s="185">
        <f>T90+T93+T96+T99+T108+T111+T102+T105</f>
        <v>0</v>
      </c>
      <c r="U112" s="95"/>
      <c r="V112" s="195"/>
      <c r="W112" s="185">
        <f>W90+W93+W96+W99+W108+W111+W102+W105</f>
        <v>0</v>
      </c>
      <c r="X112" s="95"/>
      <c r="Y112" s="195"/>
      <c r="Z112" s="185">
        <f>Z90+Z93+Z96+Z99+Z108+Z111+Z102+Z105</f>
        <v>0</v>
      </c>
      <c r="AA112" s="95"/>
      <c r="AB112" s="195"/>
      <c r="AC112" s="185">
        <f>AC90+AC93+AC96+AC99+AC108+AC111+AC102+AC105</f>
        <v>0</v>
      </c>
      <c r="AD112" s="95"/>
      <c r="AE112" s="195"/>
      <c r="AF112" s="185">
        <f>AF90+AF93+AF96+AF99+AF108+AF111+AF102+AF105</f>
        <v>0</v>
      </c>
      <c r="AG112" s="95"/>
      <c r="AH112" s="195"/>
      <c r="AI112" s="185">
        <f>AI90+AI93+AI96+AI99+AI108+AI111+AI102+AI105</f>
        <v>0</v>
      </c>
      <c r="AJ112" s="234">
        <f t="shared" si="59"/>
        <v>0</v>
      </c>
      <c r="AK112" s="199"/>
      <c r="AS112" s="30"/>
    </row>
    <row r="113" spans="1:47" s="249" customFormat="1" ht="5.0999999999999996" customHeight="1" thickBot="1">
      <c r="A113" s="596"/>
      <c r="B113" s="596"/>
      <c r="C113" s="596"/>
      <c r="D113" s="597"/>
      <c r="E113" s="597"/>
      <c r="F113" s="597"/>
      <c r="G113" s="597"/>
      <c r="H113" s="597"/>
      <c r="I113" s="597"/>
      <c r="J113" s="597"/>
      <c r="K113" s="597"/>
      <c r="L113" s="594"/>
      <c r="M113" s="594"/>
      <c r="N113" s="594"/>
      <c r="O113" s="594"/>
      <c r="P113" s="251"/>
      <c r="Q113" s="251"/>
      <c r="R113" s="251"/>
      <c r="S113" s="251"/>
      <c r="T113" s="251"/>
      <c r="U113" s="251"/>
      <c r="V113" s="251"/>
      <c r="W113" s="251"/>
      <c r="X113" s="251"/>
      <c r="Y113" s="251"/>
      <c r="Z113" s="251"/>
      <c r="AA113" s="251"/>
      <c r="AB113" s="251"/>
      <c r="AC113" s="251"/>
      <c r="AD113" s="251"/>
      <c r="AE113" s="251"/>
      <c r="AF113" s="251"/>
      <c r="AG113" s="251"/>
      <c r="AH113" s="251"/>
      <c r="AI113" s="251"/>
      <c r="AJ113" s="598"/>
      <c r="AK113" s="251"/>
      <c r="AL113" s="251"/>
      <c r="AM113" s="251"/>
      <c r="AN113" s="251"/>
      <c r="AO113" s="592"/>
      <c r="AP113" s="251"/>
      <c r="AQ113" s="251"/>
      <c r="AR113" s="251"/>
      <c r="AS113" s="251"/>
    </row>
    <row r="114" spans="1:47" ht="13.5" customHeight="1" thickBot="1">
      <c r="A114" s="654" t="s">
        <v>86</v>
      </c>
      <c r="B114" s="655"/>
      <c r="C114" s="655"/>
      <c r="D114" s="655"/>
      <c r="E114" s="655"/>
      <c r="F114" s="655"/>
      <c r="G114" s="655"/>
      <c r="H114" s="655"/>
      <c r="I114" s="655"/>
      <c r="J114" s="655"/>
      <c r="K114" s="655"/>
      <c r="L114" s="655"/>
      <c r="M114" s="655"/>
      <c r="N114" s="662"/>
      <c r="O114" s="663"/>
      <c r="P114" s="659"/>
      <c r="Q114" s="660">
        <f>Q42+Q48+Q53+Q61+Q85+Q112</f>
        <v>0</v>
      </c>
      <c r="R114" s="663"/>
      <c r="S114" s="659"/>
      <c r="T114" s="660">
        <f>T42+T48+T53+T61+T85+T112</f>
        <v>0</v>
      </c>
      <c r="U114" s="663"/>
      <c r="V114" s="659"/>
      <c r="W114" s="660">
        <f>W42+W48+W53+W61+W85+W112</f>
        <v>0</v>
      </c>
      <c r="X114" s="663"/>
      <c r="Y114" s="659"/>
      <c r="Z114" s="660">
        <f>Z42+Z48+Z53+Z61+Z85+Z112</f>
        <v>0</v>
      </c>
      <c r="AA114" s="663"/>
      <c r="AB114" s="659"/>
      <c r="AC114" s="660">
        <f>AC42+AC48+AC53+AC61+AC85+AC112</f>
        <v>0</v>
      </c>
      <c r="AD114" s="663"/>
      <c r="AE114" s="659"/>
      <c r="AF114" s="660">
        <f>AF42+AF48+AF53+AF61+AF85+AF112</f>
        <v>0</v>
      </c>
      <c r="AG114" s="663"/>
      <c r="AH114" s="659"/>
      <c r="AI114" s="660">
        <f>AI42+AI48+AI53+AI61+AI85+AI112</f>
        <v>0</v>
      </c>
      <c r="AJ114" s="664">
        <f>AJ42+AJ48+AJ53+AJ61+AJ85+AJ112</f>
        <v>0</v>
      </c>
      <c r="AK114" s="199"/>
      <c r="AS114" s="30"/>
    </row>
    <row r="115" spans="1:47" s="249" customFormat="1" ht="5.0999999999999996" customHeight="1">
      <c r="D115" s="590"/>
      <c r="E115" s="593"/>
      <c r="F115" s="593"/>
      <c r="G115" s="593"/>
      <c r="H115" s="593"/>
      <c r="I115" s="593"/>
      <c r="J115" s="593"/>
      <c r="K115" s="593"/>
      <c r="L115" s="594"/>
      <c r="M115" s="594"/>
      <c r="N115" s="594"/>
      <c r="O115" s="594"/>
      <c r="P115" s="251"/>
      <c r="Q115" s="251"/>
      <c r="R115" s="251"/>
      <c r="S115" s="251"/>
      <c r="T115" s="251"/>
      <c r="U115" s="251"/>
      <c r="V115" s="251"/>
      <c r="W115" s="251"/>
      <c r="X115" s="251"/>
      <c r="Y115" s="251"/>
      <c r="Z115" s="251"/>
      <c r="AA115" s="251"/>
      <c r="AB115" s="251"/>
      <c r="AC115" s="251"/>
      <c r="AD115" s="251"/>
      <c r="AE115" s="251"/>
      <c r="AF115" s="251"/>
      <c r="AG115" s="251"/>
      <c r="AH115" s="251"/>
      <c r="AI115" s="251"/>
      <c r="AJ115" s="591"/>
      <c r="AK115" s="251"/>
      <c r="AL115" s="251"/>
      <c r="AM115" s="251"/>
      <c r="AN115" s="251"/>
      <c r="AO115" s="592"/>
      <c r="AP115" s="251"/>
      <c r="AQ115" s="251"/>
      <c r="AR115" s="251"/>
      <c r="AS115" s="251"/>
      <c r="AT115" s="595"/>
      <c r="AU115" s="595"/>
    </row>
    <row r="116" spans="1:47">
      <c r="A116" s="14" t="s">
        <v>76</v>
      </c>
      <c r="B116" s="22"/>
      <c r="C116" s="22"/>
      <c r="D116" s="15"/>
      <c r="E116" s="15"/>
      <c r="F116" s="15"/>
      <c r="G116" s="15"/>
      <c r="H116" s="15"/>
      <c r="I116" s="15"/>
      <c r="J116" s="15"/>
      <c r="K116" s="15"/>
      <c r="L116" s="16"/>
      <c r="M116" s="16"/>
      <c r="N116" s="16"/>
      <c r="O116" s="16"/>
      <c r="P116" s="20"/>
      <c r="Q116" s="20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36"/>
      <c r="AK116" s="9"/>
      <c r="AS116" s="9"/>
    </row>
    <row r="117" spans="1:47">
      <c r="A117" s="440" t="s">
        <v>87</v>
      </c>
      <c r="B117" s="441"/>
      <c r="C117" s="441"/>
      <c r="D117" s="441"/>
      <c r="E117" s="441"/>
      <c r="F117" s="441"/>
      <c r="G117" s="441"/>
      <c r="H117" s="441"/>
      <c r="I117" s="441"/>
      <c r="J117" s="441"/>
      <c r="K117" s="441"/>
      <c r="L117" s="441"/>
      <c r="M117" s="441"/>
      <c r="N117" s="442"/>
      <c r="O117" s="96"/>
      <c r="P117" s="703"/>
      <c r="Q117" s="704"/>
      <c r="R117" s="96"/>
      <c r="S117" s="703"/>
      <c r="T117" s="704"/>
      <c r="U117" s="96"/>
      <c r="V117" s="703"/>
      <c r="W117" s="704"/>
      <c r="X117" s="96"/>
      <c r="Y117" s="703"/>
      <c r="Z117" s="704"/>
      <c r="AA117" s="96"/>
      <c r="AB117" s="703"/>
      <c r="AC117" s="704"/>
      <c r="AD117" s="96"/>
      <c r="AE117" s="703"/>
      <c r="AF117" s="704"/>
      <c r="AG117" s="96"/>
      <c r="AH117" s="703"/>
      <c r="AI117" s="704"/>
      <c r="AJ117" s="238"/>
      <c r="AS117" s="6"/>
    </row>
    <row r="118" spans="1:47" s="6" customFormat="1" ht="13.15" customHeight="1" thickBot="1">
      <c r="A118" s="369" t="s">
        <v>88</v>
      </c>
      <c r="B118" s="370"/>
      <c r="C118" s="370"/>
      <c r="D118" s="370"/>
      <c r="E118" s="370"/>
      <c r="F118" s="370"/>
      <c r="G118" s="370"/>
      <c r="H118" s="370"/>
      <c r="I118" s="370"/>
      <c r="J118" s="370"/>
      <c r="K118" s="370"/>
      <c r="L118" s="370"/>
      <c r="M118" s="370"/>
      <c r="N118" s="371"/>
      <c r="O118" s="120"/>
      <c r="P118" s="97"/>
      <c r="Q118" s="196">
        <f>Q114-(Q48+Q61+SUM(Q73:Q78)+Q79+Q112)+IF(SUM($Q$90:Q$90)&gt;25000,MAX(0,25000-SUM($P90:P90)),Q$90)+IF(SUM($Q$93:Q$93)&gt;25000,MAX(0,25000-SUM($P93:P93)),Q$93)+IF(SUM($Q$96:Q$96)&gt;25000,MAX(0,25000-SUM($P96:P96)),Q$96)+IF(SUM($Q$99:Q$99)&gt;25000,MAX(0,25000-SUM($P99:P99)),Q$99)+IF(SUM($Q$108:Q$108)&gt;25000,MAX(0,25000-SUM($P108:P108)),Q$108)+IF(SUM($Q$111:Q$111)&gt;25000,MAX(0,25000-SUM($P111:P111)),Q$111)+IF(SUM($Q$102:Q$102)&gt;25000,MAX(0,25000-SUM($P102:P102)),Q$102+IF(SUM($Q$105:Q$105)&gt;25000,MAX(0,25000-SUM($P105:P105)),Q$105))</f>
        <v>0</v>
      </c>
      <c r="R118" s="120"/>
      <c r="S118" s="97"/>
      <c r="T118" s="196">
        <f>T114-(T48+T61+SUM(T73:T78)+T79+T112)+IF(SUM($Q$90:T$90)&gt;25000,MAX(0,25000-SUM($P90:S90)),T$90)+IF(SUM($Q$93:T$93)&gt;25000,MAX(0,25000-SUM($P93:S93)),T$93)+IF(SUM($Q$96:T$96)&gt;25000,MAX(0,25000-SUM($P96:S96)),T$96)+IF(SUM($Q$99:T$99)&gt;25000,MAX(0,25000-SUM($P99:S99)),T$99)+IF(SUM($Q$108:T$108)&gt;25000,MAX(0,25000-SUM($P108:S108)),T$108)+IF(SUM($Q$111:T$111)&gt;25000,MAX(0,25000-SUM($P111:S111)),T$111)+IF(SUM($Q$102:T$102)&gt;25000,MAX(0,25000-SUM($P102:S102)),T$102+IF(SUM($Q$105:T$105)&gt;25000,MAX(0,25000-SUM($P105:S105)),T$105))</f>
        <v>0</v>
      </c>
      <c r="U118" s="120"/>
      <c r="V118" s="97"/>
      <c r="W118" s="196">
        <f>W114-(W48+W61+SUM(W73:W78)+W79+W112)+IF(SUM($Q$90:W$90)&gt;25000,MAX(0,25000-SUM($P90:V90)),W$90)+IF(SUM($Q$93:W$93)&gt;25000,MAX(0,25000-SUM($P93:V93)),W$93)+IF(SUM($Q$96:W$96)&gt;25000,MAX(0,25000-SUM($P96:V96)),W$96)+IF(SUM($Q$99:W$99)&gt;25000,MAX(0,25000-SUM($P99:V99)),W$99)+IF(SUM($Q$108:W$108)&gt;25000,MAX(0,25000-SUM($P108:V108)),W$108)+IF(SUM($Q$111:W$111)&gt;25000,MAX(0,25000-SUM($P111:V111)),W$111)+IF(SUM($Q$102:W$102)&gt;25000,MAX(0,25000-SUM($P102:V102)),W$102+IF(SUM($Q$105:W$105)&gt;25000,MAX(0,25000-SUM($P105:V105)),W$105))</f>
        <v>0</v>
      </c>
      <c r="X118" s="120"/>
      <c r="Y118" s="97"/>
      <c r="Z118" s="196">
        <f>Z114-(Z48+Z61+SUM(Z73:Z78)+Z79+Z112)+IF(SUM($Q$90:Z$90)&gt;25000,MAX(0,25000-SUM($P90:Y90)),Z$90)+IF(SUM($Q$93:Z$93)&gt;25000,MAX(0,25000-SUM($P93:Y93)),Z$93)+IF(SUM($Q$96:Z$96)&gt;25000,MAX(0,25000-SUM($P96:Y96)),Z$96)+IF(SUM($Q$99:Z$99)&gt;25000,MAX(0,25000-SUM($P99:Y99)),Z$99)+IF(SUM($Q$108:Z$108)&gt;25000,MAX(0,25000-SUM($P108:Y108)),Z$108)+IF(SUM($Q$111:Z$111)&gt;25000,MAX(0,25000-SUM($P111:Y111)),Z$111)+IF(SUM($Q$102:Z$102)&gt;25000,MAX(0,25000-SUM($P102:Y102)),Z$102+IF(SUM($Q$105:Z$105)&gt;25000,MAX(0,25000-SUM($P105:Y105)),Z$105))</f>
        <v>0</v>
      </c>
      <c r="AA118" s="120"/>
      <c r="AB118" s="97"/>
      <c r="AC118" s="196">
        <f>AC114-(AC48+AC61+SUM(AC73:AC78)+AC79+AC112)+IF(SUM($Q$90:AC$90)&gt;25000,MAX(0,25000-SUM($P90:AB90)),AC$90)+IF(SUM($Q$93:AC$93)&gt;25000,MAX(0,25000-SUM($P93:AB93)),AC$93)+IF(SUM($Q$96:AC$96)&gt;25000,MAX(0,25000-SUM($P96:AB96)),AC$96)+IF(SUM($Q$99:AC$99)&gt;25000,MAX(0,25000-SUM($P99:AB99)),AC$99)+IF(SUM($Q$108:AC$108)&gt;25000,MAX(0,25000-SUM($P108:AB108)),AC$108)+IF(SUM($Q$111:AC$111)&gt;25000,MAX(0,25000-SUM($P111:AB111)),AC$111)+IF(SUM($Q$102:AC$102)&gt;25000,MAX(0,25000-SUM($P102:AB102)),AC$102+IF(SUM($Q$105:AC$105)&gt;25000,MAX(0,25000-SUM($P105:AB105)),AC$105))</f>
        <v>0</v>
      </c>
      <c r="AD118" s="120"/>
      <c r="AE118" s="97"/>
      <c r="AF118" s="196">
        <f>AF114-(AF48+AF61+SUM(AF73:AF78)+AF79+AF112)+IF(SUM($Q$90:AF$90)&gt;25000,MAX(0,25000-SUM($P90:AE90)),AF$90)+IF(SUM($Q$93:AF$93)&gt;25000,MAX(0,25000-SUM($P93:AE93)),AF$93)+IF(SUM($Q$96:AF$96)&gt;25000,MAX(0,25000-SUM($P96:AE96)),AF$96)+IF(SUM($Q$99:AF$99)&gt;25000,MAX(0,25000-SUM($P99:AE99)),AF$99)+IF(SUM($Q$108:AF$108)&gt;25000,MAX(0,25000-SUM($P108:AE108)),AF$108)+IF(SUM($Q$111:AF$111)&gt;25000,MAX(0,25000-SUM($P111:AE111)),AF$111)+IF(SUM($Q$102:AF$102)&gt;25000,MAX(0,25000-SUM($P102:AE102)),AF$102+IF(SUM($Q$105:AF$105)&gt;25000,MAX(0,25000-SUM($P105:AE105)),AF$105))</f>
        <v>0</v>
      </c>
      <c r="AG118" s="120"/>
      <c r="AH118" s="97"/>
      <c r="AI118" s="196">
        <f>AI114-(AI48+AI61+SUM(AI73:AI78)+AI79+AI112)+IF(SUM($Q$90:AI$90)&gt;25000,MAX(0,25000-SUM($P90:AH90)),AI$90)+IF(SUM($Q$93:AI$93)&gt;25000,MAX(0,25000-SUM($P93:AH93)),AI$93)+IF(SUM($Q$96:AI$96)&gt;25000,MAX(0,25000-SUM($P96:AH96)),AI$96)+IF(SUM($Q$99:AI$99)&gt;25000,MAX(0,25000-SUM($P99:AH99)),AI$99)+IF(SUM($Q$108:AI$108)&gt;25000,MAX(0,25000-SUM($P108:AH108)),AI$108)+IF(SUM($Q$111:AI$111)&gt;25000,MAX(0,25000-SUM($P111:AH111)),AI$111)+IF(SUM($Q$102:AI$102)&gt;25000,MAX(0,25000-SUM($P102:AH102)),AI$102+IF(SUM($Q$105:AI$105)&gt;25000,MAX(0,25000-SUM($P105:AH105)),AI$105))</f>
        <v>0</v>
      </c>
      <c r="AJ118" s="239">
        <f>SUM(Q118:AI118)</f>
        <v>0</v>
      </c>
      <c r="AK118" s="205"/>
      <c r="AO118" s="12"/>
      <c r="AS118" s="36"/>
    </row>
    <row r="119" spans="1:47" s="5" customFormat="1" ht="13.5" customHeight="1" thickBot="1">
      <c r="A119" s="484" t="s">
        <v>89</v>
      </c>
      <c r="B119" s="485"/>
      <c r="C119" s="485"/>
      <c r="D119" s="485"/>
      <c r="E119" s="485"/>
      <c r="F119" s="485"/>
      <c r="G119" s="485"/>
      <c r="H119" s="485"/>
      <c r="I119" s="485"/>
      <c r="J119" s="485"/>
      <c r="K119" s="485"/>
      <c r="L119" s="485"/>
      <c r="M119" s="492" t="s">
        <v>31</v>
      </c>
      <c r="N119" s="493">
        <v>0.58499999999999996</v>
      </c>
      <c r="O119" s="486"/>
      <c r="P119" s="487"/>
      <c r="Q119" s="488">
        <f>ROUND(Q118*$N$119,0)</f>
        <v>0</v>
      </c>
      <c r="R119" s="486"/>
      <c r="S119" s="487"/>
      <c r="T119" s="488">
        <f>ROUND(T118*$N$119,0)</f>
        <v>0</v>
      </c>
      <c r="U119" s="486"/>
      <c r="V119" s="487"/>
      <c r="W119" s="488">
        <f>ROUND(W118*$N$119,0)</f>
        <v>0</v>
      </c>
      <c r="X119" s="486"/>
      <c r="Y119" s="487"/>
      <c r="Z119" s="488">
        <f>ROUND(Z118*$N$119,0)</f>
        <v>0</v>
      </c>
      <c r="AA119" s="486"/>
      <c r="AB119" s="487"/>
      <c r="AC119" s="488">
        <f>ROUND(AC118*$N$119,0)</f>
        <v>0</v>
      </c>
      <c r="AD119" s="486"/>
      <c r="AE119" s="487"/>
      <c r="AF119" s="488">
        <f>ROUND(AF118*$N$119,0)</f>
        <v>0</v>
      </c>
      <c r="AG119" s="486"/>
      <c r="AH119" s="487"/>
      <c r="AI119" s="488">
        <f>ROUND(AI118*$N$119,0)</f>
        <v>0</v>
      </c>
      <c r="AJ119" s="489">
        <f>SUM(Q119:AI119)</f>
        <v>0</v>
      </c>
      <c r="AK119" s="199"/>
      <c r="AL119" s="9"/>
      <c r="AM119" s="9"/>
      <c r="AN119" s="9"/>
      <c r="AO119" s="206"/>
      <c r="AP119" s="9"/>
      <c r="AQ119" s="9"/>
      <c r="AR119" s="9"/>
      <c r="AS119" s="30"/>
    </row>
    <row r="120" spans="1:47" ht="13.5" thickBot="1">
      <c r="A120" s="654" t="s">
        <v>90</v>
      </c>
      <c r="B120" s="655"/>
      <c r="C120" s="655"/>
      <c r="D120" s="656"/>
      <c r="E120" s="656"/>
      <c r="F120" s="656"/>
      <c r="G120" s="656"/>
      <c r="H120" s="656"/>
      <c r="I120" s="656"/>
      <c r="J120" s="656"/>
      <c r="K120" s="656"/>
      <c r="L120" s="657"/>
      <c r="M120" s="657"/>
      <c r="N120" s="657"/>
      <c r="O120" s="658"/>
      <c r="P120" s="659"/>
      <c r="Q120" s="660">
        <f>Q114+Q119</f>
        <v>0</v>
      </c>
      <c r="R120" s="658"/>
      <c r="S120" s="659"/>
      <c r="T120" s="660">
        <f>T114+T119</f>
        <v>0</v>
      </c>
      <c r="U120" s="658"/>
      <c r="V120" s="659"/>
      <c r="W120" s="660">
        <f>W114+W119</f>
        <v>0</v>
      </c>
      <c r="X120" s="658"/>
      <c r="Y120" s="659"/>
      <c r="Z120" s="660">
        <f>Z114+Z119</f>
        <v>0</v>
      </c>
      <c r="AA120" s="658"/>
      <c r="AB120" s="659"/>
      <c r="AC120" s="660">
        <f>AC114+AC119</f>
        <v>0</v>
      </c>
      <c r="AD120" s="658"/>
      <c r="AE120" s="659"/>
      <c r="AF120" s="660">
        <f>AF114+AF119</f>
        <v>0</v>
      </c>
      <c r="AG120" s="658"/>
      <c r="AH120" s="659"/>
      <c r="AI120" s="660">
        <f>AI114+AI119</f>
        <v>0</v>
      </c>
      <c r="AJ120" s="661">
        <f>AJ114+AJ119</f>
        <v>0</v>
      </c>
      <c r="AK120" s="199"/>
      <c r="AS120" s="30"/>
    </row>
    <row r="121" spans="1:47" s="249" customFormat="1" ht="9.9499999999999993" customHeight="1">
      <c r="D121" s="590"/>
      <c r="E121" s="590"/>
      <c r="F121" s="590"/>
      <c r="G121" s="590"/>
      <c r="H121" s="590"/>
      <c r="I121" s="590"/>
      <c r="J121" s="590"/>
      <c r="K121" s="590"/>
      <c r="L121" s="253"/>
      <c r="M121" s="253"/>
      <c r="N121" s="253"/>
      <c r="O121" s="253"/>
      <c r="P121" s="251"/>
      <c r="Q121" s="251"/>
      <c r="S121" s="251"/>
      <c r="T121" s="251"/>
      <c r="V121" s="251"/>
      <c r="W121" s="251"/>
      <c r="Y121" s="251"/>
      <c r="Z121" s="251"/>
      <c r="AB121" s="251"/>
      <c r="AC121" s="251"/>
      <c r="AE121" s="251"/>
      <c r="AF121" s="251"/>
      <c r="AH121" s="251"/>
      <c r="AI121" s="251"/>
      <c r="AJ121" s="591"/>
      <c r="AK121" s="251"/>
      <c r="AL121" s="251"/>
      <c r="AM121" s="251"/>
      <c r="AN121" s="251"/>
      <c r="AO121" s="592"/>
      <c r="AP121" s="251"/>
      <c r="AQ121" s="251"/>
      <c r="AR121" s="251"/>
    </row>
    <row r="122" spans="1:47" s="249" customFormat="1" ht="9.9499999999999993" customHeight="1" thickBot="1">
      <c r="D122" s="590"/>
      <c r="E122" s="590"/>
      <c r="F122" s="590"/>
      <c r="G122" s="590"/>
      <c r="H122" s="590"/>
      <c r="I122" s="590"/>
      <c r="J122" s="590"/>
      <c r="K122" s="590"/>
      <c r="L122" s="253"/>
      <c r="M122" s="253"/>
      <c r="N122" s="253"/>
      <c r="O122" s="253"/>
      <c r="P122" s="251"/>
      <c r="Q122" s="251"/>
      <c r="S122" s="251"/>
      <c r="T122" s="251"/>
      <c r="V122" s="251"/>
      <c r="W122" s="251"/>
      <c r="Y122" s="251"/>
      <c r="Z122" s="251"/>
      <c r="AB122" s="251"/>
      <c r="AC122" s="251"/>
      <c r="AE122" s="251"/>
      <c r="AF122" s="251"/>
      <c r="AH122" s="251"/>
      <c r="AI122" s="251"/>
      <c r="AJ122" s="591"/>
      <c r="AK122" s="251"/>
      <c r="AL122" s="251"/>
      <c r="AM122" s="251"/>
      <c r="AN122" s="251"/>
      <c r="AO122" s="592"/>
      <c r="AP122" s="251"/>
      <c r="AQ122" s="251"/>
      <c r="AR122" s="251"/>
    </row>
    <row r="123" spans="1:47">
      <c r="A123" s="242" t="s">
        <v>91</v>
      </c>
      <c r="B123" s="243"/>
      <c r="C123" s="243"/>
      <c r="D123" s="244"/>
      <c r="E123" s="244"/>
      <c r="F123" s="244"/>
      <c r="G123" s="244"/>
      <c r="H123" s="244"/>
      <c r="I123" s="244"/>
      <c r="J123" s="244"/>
      <c r="K123" s="244"/>
      <c r="L123" s="245"/>
      <c r="M123" s="246" t="s">
        <v>92</v>
      </c>
      <c r="N123" s="246"/>
      <c r="O123" s="245"/>
      <c r="P123" s="247"/>
      <c r="Q123" s="247">
        <f>Q114</f>
        <v>0</v>
      </c>
      <c r="R123" s="243"/>
      <c r="S123" s="247"/>
      <c r="T123" s="247">
        <f>T114</f>
        <v>0</v>
      </c>
      <c r="U123" s="243"/>
      <c r="V123" s="247"/>
      <c r="W123" s="247">
        <f>W114</f>
        <v>0</v>
      </c>
      <c r="X123" s="243"/>
      <c r="Y123" s="247"/>
      <c r="Z123" s="247">
        <f>Z114</f>
        <v>0</v>
      </c>
      <c r="AA123" s="243"/>
      <c r="AB123" s="247"/>
      <c r="AC123" s="247">
        <f>AC114</f>
        <v>0</v>
      </c>
      <c r="AD123" s="243"/>
      <c r="AE123" s="247"/>
      <c r="AF123" s="247">
        <f>AF114</f>
        <v>0</v>
      </c>
      <c r="AG123" s="243"/>
      <c r="AH123" s="247"/>
      <c r="AI123" s="247">
        <f>AI114</f>
        <v>0</v>
      </c>
      <c r="AJ123" s="248">
        <f>SUM(Q123:AI123)</f>
        <v>0</v>
      </c>
    </row>
    <row r="124" spans="1:47">
      <c r="A124" s="372" t="s">
        <v>93</v>
      </c>
      <c r="B124" s="373"/>
      <c r="C124" s="373"/>
      <c r="D124" s="373"/>
      <c r="E124" s="373"/>
      <c r="F124" s="373"/>
      <c r="G124" s="373"/>
      <c r="H124" s="373"/>
      <c r="I124" s="373"/>
      <c r="J124" s="373"/>
      <c r="K124" s="373"/>
      <c r="L124" s="249"/>
      <c r="M124" s="250" t="s">
        <v>94</v>
      </c>
      <c r="N124" s="250"/>
      <c r="O124" s="249"/>
      <c r="P124" s="249"/>
      <c r="Q124" s="249"/>
      <c r="R124" s="249"/>
      <c r="S124" s="251"/>
      <c r="T124" s="251"/>
      <c r="U124" s="249"/>
      <c r="V124" s="251"/>
      <c r="W124" s="251"/>
      <c r="X124" s="249"/>
      <c r="Y124" s="251"/>
      <c r="Z124" s="251"/>
      <c r="AA124" s="249"/>
      <c r="AB124" s="251"/>
      <c r="AC124" s="251"/>
      <c r="AD124" s="249"/>
      <c r="AE124" s="251"/>
      <c r="AF124" s="251"/>
      <c r="AG124" s="249"/>
      <c r="AH124" s="251"/>
      <c r="AI124" s="251"/>
      <c r="AJ124" s="252"/>
    </row>
    <row r="125" spans="1:47" ht="12.75" customHeight="1">
      <c r="A125" s="372" t="s">
        <v>95</v>
      </c>
      <c r="B125" s="373"/>
      <c r="C125" s="373"/>
      <c r="D125" s="373"/>
      <c r="E125" s="373"/>
      <c r="F125" s="373"/>
      <c r="G125" s="373"/>
      <c r="H125" s="373"/>
      <c r="I125" s="373"/>
      <c r="J125" s="373"/>
      <c r="K125" s="373"/>
      <c r="L125" s="253"/>
      <c r="M125" s="255" t="s">
        <v>41</v>
      </c>
      <c r="N125" s="255"/>
      <c r="O125" s="253"/>
      <c r="P125" s="251"/>
      <c r="Q125" s="251">
        <f>Q48</f>
        <v>0</v>
      </c>
      <c r="R125" s="249"/>
      <c r="S125" s="251"/>
      <c r="T125" s="251">
        <f>T48</f>
        <v>0</v>
      </c>
      <c r="U125" s="249"/>
      <c r="V125" s="251"/>
      <c r="W125" s="251">
        <f>W48</f>
        <v>0</v>
      </c>
      <c r="X125" s="249"/>
      <c r="Y125" s="251"/>
      <c r="Z125" s="251">
        <f>Z48</f>
        <v>0</v>
      </c>
      <c r="AA125" s="249"/>
      <c r="AB125" s="251"/>
      <c r="AC125" s="251">
        <f>AC48</f>
        <v>0</v>
      </c>
      <c r="AD125" s="249"/>
      <c r="AE125" s="251"/>
      <c r="AF125" s="251">
        <f>AF48</f>
        <v>0</v>
      </c>
      <c r="AG125" s="249"/>
      <c r="AH125" s="251"/>
      <c r="AI125" s="251">
        <f>AI48</f>
        <v>0</v>
      </c>
      <c r="AJ125" s="254">
        <f t="shared" ref="AJ125:AJ130" si="61">SUM(Q125:AI125)</f>
        <v>0</v>
      </c>
    </row>
    <row r="126" spans="1:47">
      <c r="A126" s="372" t="s">
        <v>96</v>
      </c>
      <c r="B126" s="373"/>
      <c r="C126" s="373"/>
      <c r="D126" s="373"/>
      <c r="E126" s="373"/>
      <c r="F126" s="373"/>
      <c r="G126" s="373"/>
      <c r="H126" s="373"/>
      <c r="I126" s="373"/>
      <c r="J126" s="373"/>
      <c r="K126" s="373"/>
      <c r="L126" s="253"/>
      <c r="M126" s="255" t="s">
        <v>97</v>
      </c>
      <c r="N126" s="255"/>
      <c r="O126" s="253"/>
      <c r="P126" s="251"/>
      <c r="Q126" s="251">
        <f>Q61</f>
        <v>0</v>
      </c>
      <c r="R126" s="249"/>
      <c r="S126" s="251"/>
      <c r="T126" s="251">
        <f>T61</f>
        <v>0</v>
      </c>
      <c r="U126" s="249"/>
      <c r="V126" s="251"/>
      <c r="W126" s="251">
        <f>W61</f>
        <v>0</v>
      </c>
      <c r="X126" s="249"/>
      <c r="Y126" s="251"/>
      <c r="Z126" s="251">
        <f>Z61</f>
        <v>0</v>
      </c>
      <c r="AA126" s="249"/>
      <c r="AB126" s="251"/>
      <c r="AC126" s="251">
        <f>AC61</f>
        <v>0</v>
      </c>
      <c r="AD126" s="249"/>
      <c r="AE126" s="251"/>
      <c r="AF126" s="251">
        <f>AF61</f>
        <v>0</v>
      </c>
      <c r="AG126" s="249"/>
      <c r="AH126" s="251"/>
      <c r="AI126" s="251">
        <f>AI61</f>
        <v>0</v>
      </c>
      <c r="AJ126" s="254">
        <f t="shared" si="61"/>
        <v>0</v>
      </c>
    </row>
    <row r="127" spans="1:47">
      <c r="A127" s="372" t="s">
        <v>98</v>
      </c>
      <c r="B127" s="373"/>
      <c r="C127" s="373"/>
      <c r="D127" s="373"/>
      <c r="E127" s="373"/>
      <c r="F127" s="373"/>
      <c r="G127" s="373"/>
      <c r="H127" s="373"/>
      <c r="I127" s="373"/>
      <c r="J127" s="373"/>
      <c r="K127" s="373"/>
      <c r="L127" s="253"/>
      <c r="M127" s="255" t="s">
        <v>99</v>
      </c>
      <c r="N127" s="255"/>
      <c r="O127" s="253"/>
      <c r="P127" s="251"/>
      <c r="Q127" s="251">
        <f>SUM(Q73:Q78)</f>
        <v>0</v>
      </c>
      <c r="R127" s="249"/>
      <c r="S127" s="251"/>
      <c r="T127" s="251">
        <f>SUM(T73:T78)</f>
        <v>0</v>
      </c>
      <c r="U127" s="249"/>
      <c r="V127" s="251"/>
      <c r="W127" s="251">
        <f>SUM(W73:W78)</f>
        <v>0</v>
      </c>
      <c r="X127" s="249"/>
      <c r="Y127" s="251"/>
      <c r="Z127" s="251">
        <f>SUM(Z73:Z78)</f>
        <v>0</v>
      </c>
      <c r="AA127" s="249"/>
      <c r="AB127" s="251"/>
      <c r="AC127" s="251">
        <f>SUM(AC73:AC78)</f>
        <v>0</v>
      </c>
      <c r="AD127" s="249"/>
      <c r="AE127" s="251"/>
      <c r="AF127" s="251">
        <f>SUM(AF73:AF78)</f>
        <v>0</v>
      </c>
      <c r="AG127" s="249"/>
      <c r="AH127" s="251"/>
      <c r="AI127" s="251">
        <f>SUM(AI73:AI78)</f>
        <v>0</v>
      </c>
      <c r="AJ127" s="254">
        <f t="shared" si="61"/>
        <v>0</v>
      </c>
    </row>
    <row r="128" spans="1:47">
      <c r="A128" s="372" t="s">
        <v>100</v>
      </c>
      <c r="B128" s="373"/>
      <c r="C128" s="373"/>
      <c r="D128" s="373"/>
      <c r="E128" s="373"/>
      <c r="F128" s="373"/>
      <c r="G128" s="373"/>
      <c r="H128" s="373"/>
      <c r="I128" s="373"/>
      <c r="J128" s="373"/>
      <c r="K128" s="373"/>
      <c r="L128" s="253"/>
      <c r="M128" s="255" t="s">
        <v>101</v>
      </c>
      <c r="N128" s="255"/>
      <c r="O128" s="253"/>
      <c r="P128" s="251"/>
      <c r="Q128" s="251">
        <f>Q79</f>
        <v>0</v>
      </c>
      <c r="R128" s="249"/>
      <c r="S128" s="251"/>
      <c r="T128" s="251">
        <f>T79</f>
        <v>0</v>
      </c>
      <c r="U128" s="249"/>
      <c r="V128" s="251"/>
      <c r="W128" s="251">
        <f>W79</f>
        <v>0</v>
      </c>
      <c r="X128" s="249"/>
      <c r="Y128" s="251"/>
      <c r="Z128" s="251">
        <f>Z79</f>
        <v>0</v>
      </c>
      <c r="AA128" s="249"/>
      <c r="AB128" s="251"/>
      <c r="AC128" s="251">
        <f>AC79</f>
        <v>0</v>
      </c>
      <c r="AD128" s="249"/>
      <c r="AE128" s="251"/>
      <c r="AF128" s="251">
        <f>AF79</f>
        <v>0</v>
      </c>
      <c r="AG128" s="249"/>
      <c r="AH128" s="251"/>
      <c r="AI128" s="251">
        <f>AI79</f>
        <v>0</v>
      </c>
      <c r="AJ128" s="254">
        <f t="shared" si="61"/>
        <v>0</v>
      </c>
    </row>
    <row r="129" spans="1:45">
      <c r="A129" s="372"/>
      <c r="B129" s="373"/>
      <c r="C129" s="373"/>
      <c r="D129" s="373"/>
      <c r="E129" s="373"/>
      <c r="F129" s="373"/>
      <c r="G129" s="373"/>
      <c r="H129" s="373"/>
      <c r="I129" s="373"/>
      <c r="J129" s="373"/>
      <c r="K129" s="373"/>
      <c r="L129" s="253"/>
      <c r="M129" s="255" t="s">
        <v>102</v>
      </c>
      <c r="N129" s="255"/>
      <c r="O129" s="253"/>
      <c r="P129" s="251"/>
      <c r="Q129" s="251">
        <f>Q112-IF(SUM($Q$90:Q$90)&gt;25000,MAX(0,25000-SUM($P90:P90)),Q$90)-IF(SUM($Q$93:Q$93)&gt;25000,MAX(0,25000-SUM($P93:P93)),Q$93)-IF(SUM($Q$96:Q$96)&gt;25000,MAX(0,25000-SUM($P96:P96)),Q$96)-IF(SUM($Q$99:Q$99)&gt;25000,MAX(0,25000-SUM($P99:P99)),Q$99)-IF(SUM($Q$108:Q$108)&gt;25000,MAX(0,25000-SUM($P108:P108)),Q$108)-IF(SUM($Q$111:Q$111)&gt;25000,MAX(0,25000-SUM($P111:P111)),Q$111)-IF(SUM($Q$102:Q$102)&gt;25000,MAX(0,25000-SUM($P102:P102)),Q$102)-IF(SUM($Q$105:Q$105)&gt;25000,MAX(0,25000-SUM($P105:P105)),Q$105)</f>
        <v>0</v>
      </c>
      <c r="R129" s="249"/>
      <c r="S129" s="251"/>
      <c r="T129" s="251">
        <f>T112-IF(SUM($Q$90:T$90)&gt;25000,MAX(0,25000-SUM($P90:S90)),T$90)-IF(SUM($Q$93:T$93)&gt;25000,MAX(0,25000-SUM($P93:S93)),T$93)-IF(SUM($Q$96:T$96)&gt;25000,MAX(0,25000-SUM($P96:S96)),T$96)-IF(SUM($Q$99:T$99)&gt;25000,MAX(0,25000-SUM($P99:S99)),T$99)-IF(SUM($Q$108:T$108)&gt;25000,MAX(0,25000-SUM($P108:S108)),T$108)-IF(SUM($Q$111:T$111)&gt;25000,MAX(0,25000-SUM($P111:S111)),T$111)-IF(SUM($Q$102:T$102)&gt;25000,MAX(0,25000-SUM($P102:S102)),T$102)-IF(SUM($Q$105:T$105)&gt;25000,MAX(0,25000-SUM($P105:S105)),T$105)</f>
        <v>0</v>
      </c>
      <c r="U129" s="249"/>
      <c r="V129" s="251"/>
      <c r="W129" s="251">
        <f>W112-IF(SUM($Q$90:W$90)&gt;25000,MAX(0,25000-SUM($P90:V90)),W$90)-IF(SUM($Q$93:W$93)&gt;25000,MAX(0,25000-SUM($P93:V93)),W$93)-IF(SUM($Q$96:W$96)&gt;25000,MAX(0,25000-SUM($P96:V96)),W$96)-IF(SUM($Q$99:W$99)&gt;25000,MAX(0,25000-SUM($P99:V99)),W$99)-IF(SUM($Q$108:W$108)&gt;25000,MAX(0,25000-SUM($P108:V108)),W$108)-IF(SUM($Q$111:W$111)&gt;25000,MAX(0,25000-SUM($P111:V111)),W$111)-IF(SUM($Q$102:W$102)&gt;25000,MAX(0,25000-SUM($P102:V102)),W$102)-IF(SUM($Q$105:W$105)&gt;25000,MAX(0,25000-SUM($P105:V105)),W$105)</f>
        <v>0</v>
      </c>
      <c r="X129" s="249"/>
      <c r="Y129" s="251"/>
      <c r="Z129" s="251">
        <f>Z112-IF(SUM($Q$90:Z$90)&gt;25000,MAX(0,25000-SUM($P90:Y90)),Z$90)-IF(SUM($Q$93:Z$93)&gt;25000,MAX(0,25000-SUM($P93:Y93)),Z$93)-IF(SUM($Q$96:Z$96)&gt;25000,MAX(0,25000-SUM($P96:Y96)),Z$96)-IF(SUM($Q$99:Z$99)&gt;25000,MAX(0,25000-SUM($P99:Y99)),Z$99)-IF(SUM($Q$108:Z$108)&gt;25000,MAX(0,25000-SUM($P108:Y108)),Z$108)-IF(SUM($Q$111:Z$111)&gt;25000,MAX(0,25000-SUM($P111:Y111)),Z$111)-IF(SUM($Q$102:Z$102)&gt;25000,MAX(0,25000-SUM($P102:Y102)),Z$102)-IF(SUM($Q$105:Z$105)&gt;25000,MAX(0,25000-SUM($P105:Y105)),Z$105)</f>
        <v>0</v>
      </c>
      <c r="AA129" s="249"/>
      <c r="AB129" s="251"/>
      <c r="AC129" s="251">
        <f>AC112-IF(SUM($Q$90:AC$90)&gt;25000,MAX(0,25000-SUM($P90:AB90)),AC$90)-IF(SUM($Q$93:AC$93)&gt;25000,MAX(0,25000-SUM($P93:AB93)),AC$93)-IF(SUM($Q$96:AC$96)&gt;25000,MAX(0,25000-SUM($P96:AB96)),AC$96)-IF(SUM($Q$99:AC$99)&gt;25000,MAX(0,25000-SUM($P99:AB99)),AC$99)-IF(SUM($Q$108:AC$108)&gt;25000,MAX(0,25000-SUM($P108:AB108)),AC$108)-IF(SUM($Q$111:AC$111)&gt;25000,MAX(0,25000-SUM($P111:AB111)),AC$111)-IF(SUM($Q$102:AC$102)&gt;25000,MAX(0,25000-SUM($P102:AB102)),AC$102)-IF(SUM($Q$105:AC$105)&gt;25000,MAX(0,25000-SUM($P105:AB105)),AC$105)</f>
        <v>0</v>
      </c>
      <c r="AD129" s="249"/>
      <c r="AE129" s="251"/>
      <c r="AF129" s="251">
        <f>AF112-IF(SUM($Q$90:AF$90)&gt;25000,MAX(0,25000-SUM($P90:AE90)),AF$90)-IF(SUM($Q$93:AF$93)&gt;25000,MAX(0,25000-SUM($P93:AE93)),AF$93)-IF(SUM($Q$96:AF$96)&gt;25000,MAX(0,25000-SUM($P96:AE96)),AF$96)-IF(SUM($Q$99:AF$99)&gt;25000,MAX(0,25000-SUM($P99:AE99)),AF$99)-IF(SUM($Q$108:AF$108)&gt;25000,MAX(0,25000-SUM($P108:AE108)),AF$108)-IF(SUM($Q$111:AF$111)&gt;25000,MAX(0,25000-SUM($P111:AE111)),AF$111)-IF(SUM($Q$102:AF$102)&gt;25000,MAX(0,25000-SUM($P102:AE102)),AF$102)-IF(SUM($Q$105:AF$105)&gt;25000,MAX(0,25000-SUM($P105:AE105)),AF$105)</f>
        <v>0</v>
      </c>
      <c r="AG129" s="249"/>
      <c r="AH129" s="251"/>
      <c r="AI129" s="251">
        <f>AI112-IF(SUM($Q$90:AI$90)&gt;25000,MAX(0,25000-SUM($P90:AH90)),AI$90)-IF(SUM($Q$93:AI$93)&gt;25000,MAX(0,25000-SUM($P93:AH93)),AI$93)-IF(SUM($Q$96:AI$96)&gt;25000,MAX(0,25000-SUM($P96:AH96)),AI$96)-IF(SUM($Q$99:AI$99)&gt;25000,MAX(0,25000-SUM($P99:AH99)),AI$99)-IF(SUM($Q$108:AI$108)&gt;25000,MAX(0,25000-SUM($P108:AH108)),AI$108)-IF(SUM($Q$111:AI$111)&gt;25000,MAX(0,25000-SUM($P111:AH111)),AI$111)-IF(SUM($Q$102:AI$102)&gt;25000,MAX(0,25000-SUM($P102:AH102)),AI$102)-IF(SUM($Q$105:AI$105)&gt;25000,MAX(0,25000-SUM($P105:AH105)),AI$105)</f>
        <v>0</v>
      </c>
      <c r="AJ129" s="254">
        <f t="shared" si="61"/>
        <v>0</v>
      </c>
    </row>
    <row r="130" spans="1:45">
      <c r="A130" s="372"/>
      <c r="B130" s="373"/>
      <c r="C130" s="373"/>
      <c r="D130" s="373"/>
      <c r="E130" s="373"/>
      <c r="F130" s="373"/>
      <c r="G130" s="373"/>
      <c r="H130" s="373"/>
      <c r="I130" s="373"/>
      <c r="J130" s="373"/>
      <c r="K130" s="373"/>
      <c r="L130" s="253"/>
      <c r="M130" s="256" t="s">
        <v>103</v>
      </c>
      <c r="N130" s="257"/>
      <c r="O130" s="258"/>
      <c r="P130" s="259"/>
      <c r="Q130" s="259">
        <f>Q123-SUM(Q125:Q129)</f>
        <v>0</v>
      </c>
      <c r="R130" s="256"/>
      <c r="S130" s="259"/>
      <c r="T130" s="259">
        <f>T123-SUM(T125:T129)</f>
        <v>0</v>
      </c>
      <c r="U130" s="256"/>
      <c r="V130" s="259"/>
      <c r="W130" s="259">
        <f>W123-SUM(W125:W129)</f>
        <v>0</v>
      </c>
      <c r="X130" s="256"/>
      <c r="Y130" s="259"/>
      <c r="Z130" s="259">
        <f>Z123-SUM(Z125:Z129)</f>
        <v>0</v>
      </c>
      <c r="AA130" s="256"/>
      <c r="AB130" s="259"/>
      <c r="AC130" s="259">
        <f>AC123-SUM(AC125:AC129)</f>
        <v>0</v>
      </c>
      <c r="AD130" s="256"/>
      <c r="AE130" s="259"/>
      <c r="AF130" s="259">
        <f>AF123-SUM(AF125:AF129)</f>
        <v>0</v>
      </c>
      <c r="AG130" s="256"/>
      <c r="AH130" s="259"/>
      <c r="AI130" s="259">
        <f>AI123-SUM(AI125:AI129)</f>
        <v>0</v>
      </c>
      <c r="AJ130" s="260">
        <f t="shared" si="61"/>
        <v>0</v>
      </c>
    </row>
    <row r="131" spans="1:45" ht="13.5" thickBot="1">
      <c r="A131" s="705" t="s">
        <v>104</v>
      </c>
      <c r="B131" s="706"/>
      <c r="C131" s="706"/>
      <c r="D131" s="706"/>
      <c r="E131" s="706"/>
      <c r="F131" s="706"/>
      <c r="G131" s="706"/>
      <c r="H131" s="706"/>
      <c r="I131" s="706"/>
      <c r="J131" s="443"/>
      <c r="K131" s="443"/>
      <c r="L131" s="261"/>
      <c r="M131" s="262" t="s">
        <v>105</v>
      </c>
      <c r="N131" s="263"/>
      <c r="O131" s="264"/>
      <c r="P131" s="265"/>
      <c r="Q131" s="266" t="str">
        <f>IF(Q130=Q118,"good","error")</f>
        <v>good</v>
      </c>
      <c r="R131" s="262"/>
      <c r="S131" s="265"/>
      <c r="T131" s="266" t="str">
        <f>IF(T130=T118,"good","error")</f>
        <v>good</v>
      </c>
      <c r="U131" s="262"/>
      <c r="V131" s="265"/>
      <c r="W131" s="266" t="str">
        <f>IF(W130=W118,"good","error")</f>
        <v>good</v>
      </c>
      <c r="X131" s="262"/>
      <c r="Y131" s="265"/>
      <c r="Z131" s="266" t="str">
        <f>IF(Z130=Z118,"good","error")</f>
        <v>good</v>
      </c>
      <c r="AA131" s="262"/>
      <c r="AB131" s="265"/>
      <c r="AC131" s="266" t="str">
        <f>IF(AC130=AC118,"good","error")</f>
        <v>good</v>
      </c>
      <c r="AD131" s="262"/>
      <c r="AE131" s="265"/>
      <c r="AF131" s="266" t="str">
        <f>IF(AF130=AF118,"good","error")</f>
        <v>good</v>
      </c>
      <c r="AG131" s="262"/>
      <c r="AH131" s="265"/>
      <c r="AI131" s="266" t="str">
        <f>IF(AI130=AI118,"good","error")</f>
        <v>good</v>
      </c>
      <c r="AJ131" s="267" t="str">
        <f>IF(AJ130=AJ118,"good","error")</f>
        <v>good</v>
      </c>
    </row>
    <row r="132" spans="1:45" s="328" customFormat="1" ht="9.9499999999999993" customHeight="1">
      <c r="D132" s="335"/>
      <c r="E132" s="335"/>
      <c r="F132" s="335"/>
      <c r="G132" s="335"/>
      <c r="H132" s="335"/>
      <c r="I132" s="335"/>
      <c r="J132" s="335"/>
      <c r="K132" s="335"/>
      <c r="L132" s="586"/>
      <c r="M132" s="586"/>
      <c r="N132" s="586"/>
      <c r="O132" s="586"/>
      <c r="P132" s="326"/>
      <c r="Q132" s="326"/>
      <c r="S132" s="326"/>
      <c r="T132" s="326"/>
      <c r="V132" s="326"/>
      <c r="W132" s="326"/>
      <c r="Y132" s="326"/>
      <c r="Z132" s="326"/>
      <c r="AB132" s="326"/>
      <c r="AC132" s="326"/>
      <c r="AD132" s="326"/>
      <c r="AE132" s="326"/>
      <c r="AF132" s="326"/>
      <c r="AG132" s="326"/>
      <c r="AH132" s="326"/>
      <c r="AI132" s="326"/>
      <c r="AJ132" s="649"/>
      <c r="AK132" s="326"/>
      <c r="AL132" s="326"/>
      <c r="AM132" s="326"/>
      <c r="AN132" s="326"/>
      <c r="AO132" s="650"/>
      <c r="AP132" s="326"/>
      <c r="AQ132" s="326"/>
      <c r="AR132" s="326"/>
    </row>
    <row r="133" spans="1:45" s="328" customFormat="1" ht="9.9499999999999993" customHeight="1" thickBot="1">
      <c r="D133" s="335"/>
      <c r="E133" s="335"/>
      <c r="F133" s="335"/>
      <c r="G133" s="335"/>
      <c r="H133" s="335"/>
      <c r="I133" s="335"/>
      <c r="J133" s="335"/>
      <c r="K133" s="335"/>
      <c r="L133" s="586"/>
      <c r="M133" s="586"/>
      <c r="N133" s="586"/>
      <c r="O133" s="586"/>
      <c r="P133" s="326"/>
      <c r="Q133" s="326"/>
      <c r="S133" s="326"/>
      <c r="T133" s="326"/>
      <c r="V133" s="326"/>
      <c r="W133" s="326"/>
      <c r="Y133" s="326"/>
      <c r="Z133" s="326"/>
      <c r="AB133" s="326"/>
      <c r="AC133" s="326"/>
      <c r="AD133" s="326"/>
      <c r="AE133" s="326"/>
      <c r="AF133" s="326"/>
      <c r="AG133" s="326"/>
      <c r="AH133" s="326"/>
      <c r="AI133" s="326"/>
      <c r="AJ133" s="649"/>
      <c r="AK133" s="326"/>
      <c r="AL133" s="326"/>
      <c r="AM133" s="326"/>
      <c r="AN133" s="326"/>
      <c r="AO133" s="650"/>
      <c r="AP133" s="326"/>
      <c r="AQ133" s="326"/>
      <c r="AR133" s="326"/>
    </row>
    <row r="134" spans="1:45" s="328" customFormat="1">
      <c r="A134" s="242" t="s">
        <v>106</v>
      </c>
      <c r="B134" s="374"/>
      <c r="C134" s="374"/>
      <c r="D134" s="374"/>
      <c r="E134" s="374"/>
      <c r="F134" s="374"/>
      <c r="G134" s="374"/>
      <c r="H134" s="374"/>
      <c r="I134" s="374"/>
      <c r="J134" s="374"/>
      <c r="K134" s="374"/>
      <c r="L134" s="268" t="s">
        <v>17</v>
      </c>
      <c r="M134" s="268" t="s">
        <v>18</v>
      </c>
      <c r="N134" s="268" t="s">
        <v>19</v>
      </c>
      <c r="O134" s="268" t="s">
        <v>20</v>
      </c>
      <c r="P134" s="268" t="s">
        <v>21</v>
      </c>
      <c r="Q134" s="268" t="s">
        <v>22</v>
      </c>
      <c r="R134" s="269" t="s">
        <v>23</v>
      </c>
      <c r="S134" s="270" t="s">
        <v>24</v>
      </c>
      <c r="T134" s="326"/>
      <c r="V134" s="651"/>
      <c r="W134" s="651"/>
      <c r="X134" s="652"/>
      <c r="Y134" s="651"/>
      <c r="Z134" s="651"/>
      <c r="AA134" s="652"/>
      <c r="AB134" s="651"/>
      <c r="AC134" s="651"/>
      <c r="AD134" s="651"/>
      <c r="AE134" s="651"/>
      <c r="AF134" s="651"/>
      <c r="AG134" s="651"/>
      <c r="AH134" s="651"/>
      <c r="AI134" s="651"/>
      <c r="AJ134" s="653"/>
      <c r="AK134" s="326"/>
      <c r="AL134" s="326"/>
      <c r="AM134" s="326"/>
      <c r="AN134" s="326"/>
      <c r="AO134" s="650"/>
      <c r="AP134" s="326"/>
      <c r="AQ134" s="326"/>
      <c r="AR134" s="326"/>
    </row>
    <row r="135" spans="1:45" s="328" customFormat="1">
      <c r="A135" s="375" t="s">
        <v>107</v>
      </c>
      <c r="B135" s="256"/>
      <c r="C135" s="256"/>
      <c r="D135" s="256"/>
      <c r="E135" s="256"/>
      <c r="F135" s="256"/>
      <c r="G135" s="256"/>
      <c r="H135" s="256"/>
      <c r="I135" s="256"/>
      <c r="J135" s="256"/>
      <c r="K135" s="256"/>
      <c r="L135" s="271">
        <f>Q114-Q89-Q92-Q95-Q98-Q107-Q110</f>
        <v>0</v>
      </c>
      <c r="M135" s="271">
        <f>T114-T89-T92-T95-T98-T107-T110</f>
        <v>0</v>
      </c>
      <c r="N135" s="271">
        <f>W114-W89-W92-W95-W98-W107-W110</f>
        <v>0</v>
      </c>
      <c r="O135" s="271">
        <f>Z114-Z89-Z92-Z95-Z98-Z107-Z110</f>
        <v>0</v>
      </c>
      <c r="P135" s="271">
        <f>AC114-AC89-AC92-AC95-AC98-AC107-AC110</f>
        <v>0</v>
      </c>
      <c r="Q135" s="271">
        <f>AF114-AF89-AF92-AF95-AF98-AF107-AF110</f>
        <v>0</v>
      </c>
      <c r="R135" s="271">
        <f>AI114-AI89-AI92-AI95-AI98-AI107-AI110</f>
        <v>0</v>
      </c>
      <c r="S135" s="272">
        <f>AJ114-AJ89-AJ92-AJ95-AJ98-AJ107-AJ110</f>
        <v>0</v>
      </c>
      <c r="T135" s="326"/>
      <c r="V135" s="326"/>
      <c r="W135" s="326"/>
      <c r="Y135" s="326"/>
      <c r="Z135" s="326"/>
      <c r="AB135" s="326"/>
      <c r="AC135" s="326"/>
      <c r="AD135" s="326"/>
      <c r="AE135" s="326"/>
      <c r="AF135" s="326"/>
      <c r="AG135" s="326"/>
      <c r="AH135" s="326"/>
      <c r="AI135" s="326"/>
      <c r="AJ135" s="649"/>
      <c r="AK135" s="326"/>
      <c r="AL135" s="326"/>
      <c r="AM135" s="326"/>
      <c r="AN135" s="326"/>
      <c r="AO135" s="650"/>
      <c r="AP135" s="326"/>
      <c r="AQ135" s="326"/>
      <c r="AR135" s="326"/>
      <c r="AS135" s="326"/>
    </row>
    <row r="136" spans="1:45" s="328" customFormat="1" ht="13.5" customHeight="1">
      <c r="A136" s="376" t="s">
        <v>108</v>
      </c>
      <c r="B136" s="377"/>
      <c r="C136" s="377"/>
      <c r="D136" s="377"/>
      <c r="E136" s="377"/>
      <c r="F136" s="377"/>
      <c r="G136" s="377"/>
      <c r="H136" s="377"/>
      <c r="I136" s="377"/>
      <c r="J136" s="377"/>
      <c r="K136" s="377"/>
      <c r="L136" s="377"/>
      <c r="M136" s="377"/>
      <c r="N136" s="377"/>
      <c r="O136" s="377"/>
      <c r="P136" s="377"/>
      <c r="Q136" s="377"/>
      <c r="R136" s="378"/>
      <c r="S136" s="379"/>
      <c r="T136" s="326"/>
      <c r="V136" s="326"/>
      <c r="W136" s="326"/>
      <c r="Y136" s="326"/>
      <c r="Z136" s="326"/>
      <c r="AA136" s="326"/>
      <c r="AB136" s="326"/>
      <c r="AC136" s="326"/>
      <c r="AD136" s="326"/>
      <c r="AE136" s="326"/>
      <c r="AF136" s="326"/>
      <c r="AG136" s="326"/>
      <c r="AH136" s="326"/>
      <c r="AI136" s="326"/>
      <c r="AJ136" s="649"/>
      <c r="AK136" s="326"/>
      <c r="AL136" s="326"/>
      <c r="AM136" s="326"/>
      <c r="AN136" s="326"/>
      <c r="AO136" s="650"/>
      <c r="AP136" s="326"/>
      <c r="AQ136" s="326"/>
      <c r="AR136" s="326"/>
    </row>
    <row r="137" spans="1:45" s="328" customFormat="1">
      <c r="A137" s="380" t="s">
        <v>109</v>
      </c>
      <c r="B137" s="381"/>
      <c r="C137" s="381"/>
      <c r="D137" s="381"/>
      <c r="E137" s="381"/>
      <c r="F137" s="381"/>
      <c r="G137" s="381"/>
      <c r="H137" s="381"/>
      <c r="I137" s="381"/>
      <c r="J137" s="381"/>
      <c r="K137" s="381"/>
      <c r="L137" s="381"/>
      <c r="M137" s="381"/>
      <c r="N137" s="381"/>
      <c r="O137" s="381"/>
      <c r="P137" s="381"/>
      <c r="Q137" s="381"/>
      <c r="R137" s="382"/>
      <c r="S137" s="383"/>
      <c r="T137" s="326"/>
      <c r="U137" s="326"/>
      <c r="V137" s="326"/>
      <c r="W137" s="326"/>
      <c r="X137" s="326"/>
      <c r="Y137" s="326"/>
      <c r="Z137" s="326"/>
      <c r="AA137" s="326"/>
      <c r="AB137" s="326"/>
      <c r="AC137" s="326"/>
      <c r="AD137" s="326"/>
      <c r="AE137" s="326"/>
      <c r="AF137" s="326"/>
      <c r="AG137" s="326"/>
      <c r="AH137" s="326"/>
      <c r="AI137" s="326"/>
      <c r="AJ137" s="649"/>
      <c r="AK137" s="326"/>
      <c r="AL137" s="326"/>
      <c r="AM137" s="326"/>
      <c r="AN137" s="326"/>
      <c r="AO137" s="650"/>
      <c r="AP137" s="326"/>
      <c r="AQ137" s="326"/>
      <c r="AR137" s="326"/>
    </row>
    <row r="138" spans="1:45" s="328" customFormat="1" ht="13.5" customHeight="1" thickBot="1">
      <c r="A138" s="438" t="s">
        <v>110</v>
      </c>
      <c r="B138" s="384"/>
      <c r="C138" s="384"/>
      <c r="D138" s="384"/>
      <c r="E138" s="384"/>
      <c r="F138" s="384"/>
      <c r="G138" s="384"/>
      <c r="H138" s="384"/>
      <c r="I138" s="384"/>
      <c r="J138" s="384"/>
      <c r="K138" s="384"/>
      <c r="L138" s="384"/>
      <c r="M138" s="384"/>
      <c r="N138" s="384"/>
      <c r="O138" s="384"/>
      <c r="P138" s="384"/>
      <c r="Q138" s="384"/>
      <c r="R138" s="385"/>
      <c r="S138" s="386"/>
      <c r="T138" s="326"/>
      <c r="U138" s="326"/>
      <c r="V138" s="326"/>
      <c r="W138" s="326"/>
      <c r="X138" s="326"/>
      <c r="Y138" s="326"/>
      <c r="Z138" s="326"/>
      <c r="AA138" s="326"/>
      <c r="AB138" s="326"/>
      <c r="AC138" s="326"/>
      <c r="AD138" s="326"/>
      <c r="AE138" s="326"/>
      <c r="AF138" s="326"/>
      <c r="AG138" s="326"/>
      <c r="AH138" s="326"/>
      <c r="AI138" s="326"/>
      <c r="AJ138" s="649"/>
      <c r="AK138" s="326"/>
      <c r="AL138" s="326"/>
      <c r="AM138" s="326"/>
      <c r="AN138" s="326"/>
      <c r="AO138" s="650"/>
      <c r="AP138" s="326"/>
      <c r="AQ138" s="326"/>
      <c r="AR138" s="326"/>
      <c r="AS138" s="326"/>
    </row>
    <row r="139" spans="1:45">
      <c r="AA139" s="6"/>
      <c r="AS139" s="6"/>
    </row>
    <row r="140" spans="1:45">
      <c r="U140" s="6"/>
      <c r="AS140" s="6"/>
    </row>
    <row r="141" spans="1:45">
      <c r="AA141" s="58"/>
    </row>
    <row r="143" spans="1:45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AO143" s="6"/>
    </row>
  </sheetData>
  <sheetProtection formatCells="0" formatColumns="0" formatRows="0" insertColumns="0" insertRows="0" insertHyperlinks="0" deleteColumns="0" deleteRows="0" selectLockedCells="1" sort="0" autoFilter="0" pivotTables="0"/>
  <customSheetViews>
    <customSheetView guid="{843BFCF6-AF66-4DE9-9087-32A819643FC6}" fitToPage="1" printArea="1" hiddenColumns="1">
      <pane ySplit="7" topLeftCell="A8" activePane="bottomLeft" state="frozen"/>
      <selection pane="bottomLeft" activeCell="E2" sqref="E1:I1048576"/>
      <pageMargins left="0" right="0" top="0" bottom="0" header="0" footer="0"/>
      <pageSetup scale="35" orientation="portrait" r:id="rId1"/>
    </customSheetView>
  </customSheetViews>
  <mergeCells count="11">
    <mergeCell ref="AE117:AF117"/>
    <mergeCell ref="AH117:AI117"/>
    <mergeCell ref="A131:I131"/>
    <mergeCell ref="AB117:AC117"/>
    <mergeCell ref="A6:A7"/>
    <mergeCell ref="B6:B7"/>
    <mergeCell ref="C6:C7"/>
    <mergeCell ref="Y117:Z117"/>
    <mergeCell ref="S117:T117"/>
    <mergeCell ref="V117:W117"/>
    <mergeCell ref="P117:Q117"/>
  </mergeCells>
  <phoneticPr fontId="5" type="noConversion"/>
  <conditionalFormatting sqref="L135:R135">
    <cfRule type="cellIs" dxfId="434" priority="264" operator="greaterThan">
      <formula>500000</formula>
    </cfRule>
  </conditionalFormatting>
  <conditionalFormatting sqref="N9:N40">
    <cfRule type="expression" dxfId="433" priority="257" stopIfTrue="1">
      <formula>$M9="grad"</formula>
    </cfRule>
    <cfRule type="expression" dxfId="432" priority="258">
      <formula>$M9&lt;&gt;"grad"</formula>
    </cfRule>
  </conditionalFormatting>
  <conditionalFormatting sqref="Q131 AI131:AJ131">
    <cfRule type="containsText" dxfId="431" priority="16" operator="containsText" text="good">
      <formula>NOT(ISERROR(SEARCH("good",Q131)))</formula>
    </cfRule>
    <cfRule type="containsText" dxfId="430" priority="17" operator="containsText" text="error">
      <formula>NOT(ISERROR(SEARCH("error",Q131)))</formula>
    </cfRule>
  </conditionalFormatting>
  <conditionalFormatting sqref="T131">
    <cfRule type="containsText" dxfId="429" priority="14" operator="containsText" text="good">
      <formula>NOT(ISERROR(SEARCH("good",T131)))</formula>
    </cfRule>
    <cfRule type="containsText" dxfId="428" priority="15" operator="containsText" text="error">
      <formula>NOT(ISERROR(SEARCH("error",T131)))</formula>
    </cfRule>
  </conditionalFormatting>
  <conditionalFormatting sqref="W131">
    <cfRule type="containsText" dxfId="427" priority="12" operator="containsText" text="good">
      <formula>NOT(ISERROR(SEARCH("good",W131)))</formula>
    </cfRule>
    <cfRule type="containsText" dxfId="426" priority="13" operator="containsText" text="error">
      <formula>NOT(ISERROR(SEARCH("error",W131)))</formula>
    </cfRule>
  </conditionalFormatting>
  <conditionalFormatting sqref="Z131">
    <cfRule type="containsText" dxfId="425" priority="10" operator="containsText" text="good">
      <formula>NOT(ISERROR(SEARCH("good",Z131)))</formula>
    </cfRule>
    <cfRule type="containsText" dxfId="424" priority="11" operator="containsText" text="error">
      <formula>NOT(ISERROR(SEARCH("error",Z131)))</formula>
    </cfRule>
  </conditionalFormatting>
  <conditionalFormatting sqref="AC131 AF131">
    <cfRule type="containsText" dxfId="423" priority="6" operator="containsText" text="good">
      <formula>NOT(ISERROR(SEARCH("good",AC131)))</formula>
    </cfRule>
    <cfRule type="containsText" dxfId="422" priority="7" operator="containsText" text="error">
      <formula>NOT(ISERROR(SEARCH("error",AC131)))</formula>
    </cfRule>
  </conditionalFormatting>
  <conditionalFormatting sqref="E9:K40">
    <cfRule type="expression" dxfId="421" priority="1">
      <formula>$D9="sum"</formula>
    </cfRule>
    <cfRule type="expression" dxfId="420" priority="2">
      <formula>$D9="acad"</formula>
    </cfRule>
    <cfRule type="expression" dxfId="419" priority="3">
      <formula>$D9="cal"</formula>
    </cfRule>
    <cfRule type="expression" dxfId="418" priority="4">
      <formula>$D9="hourly"</formula>
    </cfRule>
    <cfRule type="expression" dxfId="417" priority="5">
      <formula>$D9="grad"</formula>
    </cfRule>
  </conditionalFormatting>
  <hyperlinks>
    <hyperlink ref="A137" r:id="rId2" xr:uid="{00000000-0004-0000-0100-000000000000}"/>
    <hyperlink ref="M119" r:id="rId3" xr:uid="{00000000-0004-0000-0100-000001000000}"/>
    <hyperlink ref="A131" r:id="rId4" xr:uid="{2AEBC517-3AAA-4ACD-AFB0-CA4647EFA9CF}"/>
    <hyperlink ref="M6" r:id="rId5" xr:uid="{88566FF0-0F81-447E-83F3-C39BCECF1750}"/>
  </hyperlinks>
  <pageMargins left="0.5" right="0.5" top="0.5" bottom="0.5" header="0.3" footer="0.3"/>
  <pageSetup scale="53" fitToWidth="6" orientation="portrait" r:id="rId6"/>
  <colBreaks count="4" manualBreakCount="4">
    <brk id="17" min="5" max="107" man="1"/>
    <brk id="20" min="5" max="107" man="1"/>
    <brk id="23" min="5" max="107" man="1"/>
    <brk id="26" min="5" max="107" man="1"/>
  </colBreaks>
  <legacyDrawing r:id="rId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'Additional Calculations'!$L$2:$L$11</xm:f>
          </x14:formula1>
          <xm:sqref>M9:M40</xm:sqref>
        </x14:dataValidation>
        <x14:dataValidation type="list" allowBlank="1" showInputMessage="1" showErrorMessage="1" xr:uid="{00000000-0002-0000-0100-000001000000}">
          <x14:formula1>
            <xm:f>'Additional Calculations'!$A$2:$E$2</xm:f>
          </x14:formula1>
          <xm:sqref>D9:D40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/>
  <dimension ref="A1:N53"/>
  <sheetViews>
    <sheetView topLeftCell="A3" zoomScaleNormal="100" workbookViewId="0">
      <selection activeCell="I6" sqref="I6"/>
    </sheetView>
  </sheetViews>
  <sheetFormatPr defaultRowHeight="12.75"/>
  <cols>
    <col min="1" max="1" width="16" customWidth="1"/>
    <col min="2" max="2" width="10.7109375" customWidth="1"/>
    <col min="3" max="3" width="10.5703125" bestFit="1" customWidth="1"/>
    <col min="4" max="4" width="12.42578125" bestFit="1" customWidth="1"/>
    <col min="5" max="5" width="10.42578125" bestFit="1" customWidth="1"/>
    <col min="6" max="6" width="12" bestFit="1" customWidth="1"/>
    <col min="8" max="8" width="10.28515625" bestFit="1" customWidth="1"/>
    <col min="9" max="9" width="14.85546875" bestFit="1" customWidth="1"/>
    <col min="10" max="10" width="15.85546875" customWidth="1"/>
    <col min="11" max="11" width="9.140625" hidden="1" customWidth="1"/>
    <col min="12" max="12" width="13.5703125" hidden="1" customWidth="1"/>
    <col min="13" max="13" width="19.7109375" hidden="1" customWidth="1"/>
    <col min="14" max="14" width="10" hidden="1" customWidth="1"/>
  </cols>
  <sheetData>
    <row r="1" spans="1:13" ht="36" hidden="1" customHeight="1">
      <c r="A1" s="721" t="s">
        <v>135</v>
      </c>
      <c r="B1" s="721"/>
      <c r="C1" s="721"/>
      <c r="D1" s="721"/>
      <c r="E1" s="721"/>
      <c r="L1" s="150" t="s">
        <v>136</v>
      </c>
      <c r="M1" s="48"/>
    </row>
    <row r="2" spans="1:13" ht="20.25" hidden="1" customHeight="1">
      <c r="A2" s="151" t="s">
        <v>137</v>
      </c>
      <c r="B2" s="151" t="s">
        <v>138</v>
      </c>
      <c r="C2" s="151" t="s">
        <v>139</v>
      </c>
      <c r="D2" s="151" t="s">
        <v>140</v>
      </c>
      <c r="E2" s="151" t="s">
        <v>141</v>
      </c>
      <c r="L2" s="121" t="s">
        <v>142</v>
      </c>
      <c r="M2" s="122">
        <v>0.40379999999999999</v>
      </c>
    </row>
    <row r="3" spans="1:13" s="1" customFormat="1" ht="27" customHeight="1" thickBot="1">
      <c r="A3" s="125"/>
      <c r="B3" s="125"/>
      <c r="C3" s="125"/>
      <c r="D3" s="125"/>
      <c r="E3" s="125"/>
      <c r="F3" s="125"/>
      <c r="H3" s="176"/>
      <c r="I3" s="177"/>
      <c r="L3" s="121" t="s">
        <v>139</v>
      </c>
      <c r="M3" s="122">
        <v>0.30370000000000003</v>
      </c>
    </row>
    <row r="4" spans="1:13" s="1" customFormat="1" ht="13.5" thickBot="1">
      <c r="A4" s="153" t="s">
        <v>143</v>
      </c>
      <c r="B4" s="500"/>
      <c r="C4" s="500"/>
      <c r="D4" s="154"/>
      <c r="E4" s="125"/>
      <c r="L4" s="121" t="s">
        <v>144</v>
      </c>
      <c r="M4" s="122">
        <v>0.40799999999999997</v>
      </c>
    </row>
    <row r="5" spans="1:13" s="1" customFormat="1">
      <c r="A5" s="701"/>
      <c r="B5" s="629" t="s">
        <v>145</v>
      </c>
      <c r="C5" s="126">
        <v>0.03</v>
      </c>
      <c r="D5" s="127" t="s">
        <v>146</v>
      </c>
      <c r="E5" s="125"/>
      <c r="L5" s="121" t="s">
        <v>147</v>
      </c>
      <c r="M5" s="122">
        <v>0.11550000000000001</v>
      </c>
    </row>
    <row r="6" spans="1:13" s="1" customFormat="1">
      <c r="A6" s="702"/>
      <c r="B6" s="630" t="s">
        <v>148</v>
      </c>
      <c r="C6" s="152">
        <v>45108</v>
      </c>
      <c r="D6" s="128" t="s">
        <v>149</v>
      </c>
      <c r="E6" s="125"/>
      <c r="L6" s="121" t="s">
        <v>150</v>
      </c>
      <c r="M6" s="123">
        <v>0</v>
      </c>
    </row>
    <row r="7" spans="1:13" s="1" customFormat="1">
      <c r="A7" s="722" t="s">
        <v>151</v>
      </c>
      <c r="B7" s="723"/>
      <c r="C7" s="129">
        <v>100000</v>
      </c>
      <c r="D7" s="128" t="s">
        <v>152</v>
      </c>
      <c r="E7" s="125"/>
      <c r="L7" s="121" t="s">
        <v>153</v>
      </c>
      <c r="M7" s="122">
        <v>6.4699999999999994E-2</v>
      </c>
    </row>
    <row r="8" spans="1:13" s="1" customFormat="1">
      <c r="A8" s="722" t="s">
        <v>154</v>
      </c>
      <c r="B8" s="723"/>
      <c r="C8" s="152">
        <v>45292</v>
      </c>
      <c r="D8" s="128" t="s">
        <v>149</v>
      </c>
      <c r="E8" s="439" t="str">
        <f>IF(C8&lt;C6,"ERROR - Proposal/Salary Start Date must be after Current FY Start Date","")</f>
        <v/>
      </c>
      <c r="L8" s="121" t="s">
        <v>140</v>
      </c>
      <c r="M8" s="124">
        <v>4416</v>
      </c>
    </row>
    <row r="9" spans="1:13" s="1" customFormat="1" ht="13.5" thickBot="1">
      <c r="A9" s="510" t="s">
        <v>155</v>
      </c>
      <c r="B9" s="511"/>
      <c r="C9" s="512">
        <f>IF(MOD(DATEDIF(C6,C8,"M"),12 )=0,C7*(1+C5)^(ROUNDDOWN(DATEDIF(C6,C8,"M")/12,0)), (C7*(1+C5)^(ROUNDDOWN(DATEDIF(C6,C8,"M")/12,0))*(MOD(DATEDIF(C8,DATE(YEAR(C8)+1,MONTH(C6),1),"M"),12)/12))+(C7*(1+C5)^((ROUNDDOWN(DATEDIF(C6,C8,"M")/12,0))+1)*((12-(MOD(DATEDIF(C8,DATE(YEAR(C8)+1,MONTH(C6),1),"M"),12)))/12)))</f>
        <v>101500</v>
      </c>
      <c r="D9" s="513" t="s">
        <v>152</v>
      </c>
      <c r="E9" s="125"/>
      <c r="L9" s="121" t="s">
        <v>156</v>
      </c>
      <c r="M9" s="122">
        <v>0.16900000000000001</v>
      </c>
    </row>
    <row r="10" spans="1:13" s="1" customFormat="1">
      <c r="A10" s="125"/>
      <c r="B10" s="125"/>
      <c r="C10" s="125"/>
      <c r="D10" s="125"/>
      <c r="E10" s="125"/>
      <c r="F10" s="125"/>
      <c r="G10" s="125"/>
      <c r="H10" s="106"/>
      <c r="I10" s="29"/>
      <c r="L10" s="121" t="s">
        <v>157</v>
      </c>
      <c r="M10" s="122">
        <v>6.4699999999999994E-2</v>
      </c>
    </row>
    <row r="11" spans="1:13" s="1" customFormat="1" ht="13.5" thickBot="1">
      <c r="L11" s="121" t="s">
        <v>158</v>
      </c>
      <c r="M11" s="122">
        <v>0.1043</v>
      </c>
    </row>
    <row r="12" spans="1:13" s="1" customFormat="1" ht="13.5" thickBot="1">
      <c r="A12" s="718" t="s">
        <v>159</v>
      </c>
      <c r="B12" s="719"/>
      <c r="C12" s="719"/>
      <c r="D12" s="719"/>
      <c r="E12" s="719"/>
      <c r="F12" s="720"/>
      <c r="H12" s="153" t="s">
        <v>160</v>
      </c>
      <c r="I12" s="154" t="s">
        <v>161</v>
      </c>
    </row>
    <row r="13" spans="1:13" s="1" customFormat="1">
      <c r="A13" s="39"/>
      <c r="B13" s="37"/>
      <c r="C13" s="37"/>
      <c r="D13" s="42" t="s">
        <v>162</v>
      </c>
      <c r="E13" s="111">
        <v>221900</v>
      </c>
      <c r="F13" s="38"/>
      <c r="H13" s="130" t="s">
        <v>163</v>
      </c>
      <c r="I13" s="131">
        <f>E13</f>
        <v>221900</v>
      </c>
      <c r="K13" s="132"/>
    </row>
    <row r="14" spans="1:13" s="1" customFormat="1" ht="13.5" thickBot="1">
      <c r="A14" s="40"/>
      <c r="C14" s="2" t="s">
        <v>164</v>
      </c>
      <c r="D14" s="47" t="s">
        <v>165</v>
      </c>
      <c r="E14" s="2" t="s">
        <v>166</v>
      </c>
      <c r="F14" s="41" t="s">
        <v>167</v>
      </c>
      <c r="H14" s="133" t="s">
        <v>168</v>
      </c>
      <c r="I14" s="134">
        <f>I13/12*9</f>
        <v>166425</v>
      </c>
      <c r="K14" s="132"/>
    </row>
    <row r="15" spans="1:13" s="1" customFormat="1">
      <c r="A15" s="45" t="s">
        <v>169</v>
      </c>
      <c r="B15" s="43">
        <v>60000</v>
      </c>
      <c r="C15" s="155">
        <f>B15/B17</f>
        <v>0.23076923076923078</v>
      </c>
      <c r="D15" s="44">
        <f>ROUND(C15*E13,0)</f>
        <v>51208</v>
      </c>
      <c r="E15" s="155">
        <v>0.1</v>
      </c>
      <c r="F15" s="46">
        <f>D15*E15</f>
        <v>5120.8</v>
      </c>
      <c r="H15" s="157"/>
      <c r="I15" s="158"/>
      <c r="K15" s="132"/>
    </row>
    <row r="16" spans="1:13" s="1" customFormat="1">
      <c r="A16" s="45" t="s">
        <v>170</v>
      </c>
      <c r="B16" s="43">
        <v>200000</v>
      </c>
      <c r="C16" s="155">
        <f>B16/B17</f>
        <v>0.76923076923076927</v>
      </c>
      <c r="D16" s="44">
        <f>ROUND(E13*C16,0)</f>
        <v>170692</v>
      </c>
      <c r="E16" s="155">
        <v>0.1</v>
      </c>
      <c r="F16" s="46">
        <f>D16*E16</f>
        <v>17069.2</v>
      </c>
    </row>
    <row r="17" spans="1:6" s="1" customFormat="1" ht="13.5" thickBot="1">
      <c r="A17" s="514" t="s">
        <v>171</v>
      </c>
      <c r="B17" s="515">
        <f>SUM(B15:B16)</f>
        <v>260000</v>
      </c>
      <c r="C17" s="516"/>
      <c r="D17" s="515">
        <f>SUM(D15:D16)</f>
        <v>221900</v>
      </c>
      <c r="E17" s="516"/>
      <c r="F17" s="517"/>
    </row>
    <row r="18" spans="1:6" s="1" customFormat="1"/>
    <row r="19" spans="1:6" s="1" customFormat="1" ht="13.5" thickBot="1"/>
    <row r="20" spans="1:6" s="1" customFormat="1" ht="13.5" thickBot="1">
      <c r="A20" s="718" t="s">
        <v>172</v>
      </c>
      <c r="B20" s="719"/>
      <c r="C20" s="719"/>
      <c r="D20" s="719"/>
      <c r="E20" s="720"/>
    </row>
    <row r="21" spans="1:6" s="1" customFormat="1">
      <c r="A21" s="508"/>
      <c r="B21" s="509"/>
      <c r="C21" s="135" t="s">
        <v>31</v>
      </c>
      <c r="D21" s="156" t="s">
        <v>173</v>
      </c>
      <c r="E21" s="136" t="s">
        <v>24</v>
      </c>
    </row>
    <row r="22" spans="1:6" s="1" customFormat="1">
      <c r="A22" s="501"/>
      <c r="B22" s="467" t="s">
        <v>174</v>
      </c>
      <c r="C22" s="137">
        <v>399.375</v>
      </c>
      <c r="D22" s="138">
        <v>4</v>
      </c>
      <c r="E22" s="139">
        <f t="shared" ref="E22:E29" si="0">C22*D22</f>
        <v>1597.5</v>
      </c>
    </row>
    <row r="23" spans="1:6" s="1" customFormat="1" ht="12.75" customHeight="1">
      <c r="A23" s="502"/>
      <c r="B23" s="504" t="s">
        <v>175</v>
      </c>
      <c r="C23" s="140">
        <v>57</v>
      </c>
      <c r="D23" s="141">
        <v>2</v>
      </c>
      <c r="E23" s="142">
        <f t="shared" si="0"/>
        <v>114</v>
      </c>
    </row>
    <row r="24" spans="1:6" s="1" customFormat="1">
      <c r="A24" s="505"/>
      <c r="B24" s="504" t="s">
        <v>176</v>
      </c>
      <c r="C24" s="140">
        <v>76</v>
      </c>
      <c r="D24" s="141">
        <v>3</v>
      </c>
      <c r="E24" s="142">
        <f t="shared" si="0"/>
        <v>228</v>
      </c>
    </row>
    <row r="25" spans="1:6" s="1" customFormat="1" ht="12.75" customHeight="1">
      <c r="A25" s="505"/>
      <c r="B25" s="504" t="s">
        <v>177</v>
      </c>
      <c r="C25" s="140">
        <v>0.57999999999999996</v>
      </c>
      <c r="D25" s="141">
        <f>13.85*2</f>
        <v>27.7</v>
      </c>
      <c r="E25" s="142">
        <f t="shared" si="0"/>
        <v>16.065999999999999</v>
      </c>
    </row>
    <row r="26" spans="1:6" s="1" customFormat="1">
      <c r="A26" s="505"/>
      <c r="B26" s="504" t="s">
        <v>178</v>
      </c>
      <c r="C26" s="140">
        <v>500</v>
      </c>
      <c r="D26" s="141">
        <v>1</v>
      </c>
      <c r="E26" s="142">
        <f t="shared" si="0"/>
        <v>500</v>
      </c>
    </row>
    <row r="27" spans="1:6" s="1" customFormat="1">
      <c r="A27" s="502"/>
      <c r="B27" s="503" t="s">
        <v>179</v>
      </c>
      <c r="C27" s="140">
        <v>1040</v>
      </c>
      <c r="D27" s="141">
        <v>1</v>
      </c>
      <c r="E27" s="142">
        <f t="shared" si="0"/>
        <v>1040</v>
      </c>
    </row>
    <row r="28" spans="1:6" s="1" customFormat="1">
      <c r="A28" s="502"/>
      <c r="B28" s="504" t="s">
        <v>180</v>
      </c>
      <c r="C28" s="140">
        <v>9</v>
      </c>
      <c r="D28" s="141">
        <v>5</v>
      </c>
      <c r="E28" s="142">
        <f t="shared" si="0"/>
        <v>45</v>
      </c>
    </row>
    <row r="29" spans="1:6" s="1" customFormat="1">
      <c r="A29" s="506"/>
      <c r="B29" s="507" t="s">
        <v>181</v>
      </c>
      <c r="C29" s="143">
        <v>30</v>
      </c>
      <c r="D29" s="144">
        <v>4</v>
      </c>
      <c r="E29" s="145">
        <f t="shared" si="0"/>
        <v>120</v>
      </c>
    </row>
    <row r="30" spans="1:6" s="1" customFormat="1" ht="15.75" thickBot="1">
      <c r="A30" s="518"/>
      <c r="B30" s="519"/>
      <c r="C30" s="519"/>
      <c r="D30" s="520" t="s">
        <v>24</v>
      </c>
      <c r="E30" s="521">
        <f>ROUNDUP(SUM(E22:E29),0)</f>
        <v>3661</v>
      </c>
    </row>
    <row r="31" spans="1:6" s="1" customFormat="1" ht="13.5" thickBot="1"/>
    <row r="32" spans="1:6" s="1" customFormat="1" ht="13.5" thickBot="1">
      <c r="A32" s="718" t="s">
        <v>182</v>
      </c>
      <c r="B32" s="719"/>
      <c r="C32" s="720"/>
      <c r="E32" s="718" t="s">
        <v>183</v>
      </c>
      <c r="F32" s="720"/>
    </row>
    <row r="33" spans="1:6" s="1" customFormat="1" ht="13.5" thickBot="1">
      <c r="A33" s="146" t="s">
        <v>184</v>
      </c>
      <c r="B33" s="159" t="s">
        <v>34</v>
      </c>
      <c r="C33" s="160" t="s">
        <v>185</v>
      </c>
      <c r="E33" s="161" t="s">
        <v>34</v>
      </c>
      <c r="F33" s="162" t="s">
        <v>185</v>
      </c>
    </row>
    <row r="34" spans="1:6" s="1" customFormat="1">
      <c r="A34" s="163">
        <v>1</v>
      </c>
      <c r="B34" s="164">
        <f>C34*3</f>
        <v>0.23076923076923078</v>
      </c>
      <c r="C34" s="165">
        <f>A34/13</f>
        <v>7.6923076923076927E-2</v>
      </c>
      <c r="E34" s="166">
        <v>1</v>
      </c>
      <c r="F34" s="167">
        <f>E34/9</f>
        <v>0.1111111111111111</v>
      </c>
    </row>
    <row r="35" spans="1:6" s="1" customFormat="1">
      <c r="A35" s="163">
        <v>2</v>
      </c>
      <c r="B35" s="164">
        <f>C35*3</f>
        <v>0.46153846153846156</v>
      </c>
      <c r="C35" s="165">
        <f>A35/13</f>
        <v>0.15384615384615385</v>
      </c>
      <c r="E35" s="168">
        <v>2</v>
      </c>
      <c r="F35" s="169">
        <f t="shared" ref="F35:F42" si="1">E35/9</f>
        <v>0.22222222222222221</v>
      </c>
    </row>
    <row r="36" spans="1:6" s="1" customFormat="1">
      <c r="A36" s="163">
        <v>3</v>
      </c>
      <c r="B36" s="164">
        <f>C36*3</f>
        <v>0.69230769230769229</v>
      </c>
      <c r="C36" s="165">
        <f>A36/13</f>
        <v>0.23076923076923078</v>
      </c>
      <c r="E36" s="168">
        <v>3</v>
      </c>
      <c r="F36" s="169">
        <f t="shared" si="1"/>
        <v>0.33333333333333331</v>
      </c>
    </row>
    <row r="37" spans="1:6" s="1" customFormat="1">
      <c r="A37" s="163">
        <v>4</v>
      </c>
      <c r="B37" s="164">
        <f>C37*3</f>
        <v>0.92307692307692313</v>
      </c>
      <c r="C37" s="165">
        <f>A37/13</f>
        <v>0.30769230769230771</v>
      </c>
      <c r="E37" s="168">
        <v>4</v>
      </c>
      <c r="F37" s="169">
        <f t="shared" si="1"/>
        <v>0.44444444444444442</v>
      </c>
    </row>
    <row r="38" spans="1:6" s="1" customFormat="1">
      <c r="A38" s="170">
        <f>C38*13</f>
        <v>4.333333333333333</v>
      </c>
      <c r="B38" s="164">
        <v>1</v>
      </c>
      <c r="C38" s="165">
        <f>1/3</f>
        <v>0.33333333333333331</v>
      </c>
      <c r="E38" s="168">
        <v>5</v>
      </c>
      <c r="F38" s="169">
        <f t="shared" si="1"/>
        <v>0.55555555555555558</v>
      </c>
    </row>
    <row r="39" spans="1:6" s="1" customFormat="1">
      <c r="A39" s="163">
        <v>5</v>
      </c>
      <c r="B39" s="164">
        <f>C39*3</f>
        <v>1.153846153846154</v>
      </c>
      <c r="C39" s="165">
        <f>A39/13</f>
        <v>0.38461538461538464</v>
      </c>
      <c r="E39" s="168">
        <v>6</v>
      </c>
      <c r="F39" s="169">
        <f t="shared" si="1"/>
        <v>0.66666666666666663</v>
      </c>
    </row>
    <row r="40" spans="1:6" s="1" customFormat="1">
      <c r="A40" s="163">
        <v>6</v>
      </c>
      <c r="B40" s="164">
        <f>C40*3</f>
        <v>1.3846153846153846</v>
      </c>
      <c r="C40" s="165">
        <f>A40/13</f>
        <v>0.46153846153846156</v>
      </c>
      <c r="E40" s="168">
        <v>7</v>
      </c>
      <c r="F40" s="169">
        <f t="shared" si="1"/>
        <v>0.77777777777777779</v>
      </c>
    </row>
    <row r="41" spans="1:6" s="1" customFormat="1">
      <c r="A41" s="163">
        <v>7</v>
      </c>
      <c r="B41" s="164">
        <f>C41*3</f>
        <v>1.6153846153846154</v>
      </c>
      <c r="C41" s="165">
        <f>A41/13</f>
        <v>0.53846153846153844</v>
      </c>
      <c r="E41" s="168">
        <v>8</v>
      </c>
      <c r="F41" s="169">
        <f t="shared" si="1"/>
        <v>0.88888888888888884</v>
      </c>
    </row>
    <row r="42" spans="1:6" s="1" customFormat="1" ht="13.5" thickBot="1">
      <c r="A42" s="163">
        <v>8</v>
      </c>
      <c r="B42" s="164">
        <f>C42*3</f>
        <v>1.8461538461538463</v>
      </c>
      <c r="C42" s="165">
        <f>A42/13</f>
        <v>0.61538461538461542</v>
      </c>
      <c r="E42" s="171">
        <v>9</v>
      </c>
      <c r="F42" s="172">
        <f t="shared" si="1"/>
        <v>1</v>
      </c>
    </row>
    <row r="43" spans="1:6" s="1" customFormat="1">
      <c r="A43" s="170">
        <f>C43*13</f>
        <v>8.6666666666666661</v>
      </c>
      <c r="B43" s="164">
        <v>2</v>
      </c>
      <c r="C43" s="165">
        <f>2/3</f>
        <v>0.66666666666666663</v>
      </c>
    </row>
    <row r="44" spans="1:6" s="1" customFormat="1">
      <c r="A44" s="163">
        <v>9</v>
      </c>
      <c r="B44" s="164">
        <f>C44*3</f>
        <v>2.0769230769230766</v>
      </c>
      <c r="C44" s="165">
        <f>A44/13</f>
        <v>0.69230769230769229</v>
      </c>
    </row>
    <row r="45" spans="1:6" s="1" customFormat="1">
      <c r="A45" s="163">
        <v>10</v>
      </c>
      <c r="B45" s="164">
        <f>C45*3</f>
        <v>2.3076923076923079</v>
      </c>
      <c r="C45" s="165">
        <f>A45/13</f>
        <v>0.76923076923076927</v>
      </c>
    </row>
    <row r="46" spans="1:6" s="1" customFormat="1">
      <c r="A46" s="163">
        <v>11</v>
      </c>
      <c r="B46" s="164">
        <f>C46*3</f>
        <v>2.5384615384615383</v>
      </c>
      <c r="C46" s="165">
        <f>A46/13</f>
        <v>0.84615384615384615</v>
      </c>
    </row>
    <row r="47" spans="1:6" s="1" customFormat="1">
      <c r="A47" s="163">
        <v>12</v>
      </c>
      <c r="B47" s="164">
        <f>C47*3</f>
        <v>2.7692307692307692</v>
      </c>
      <c r="C47" s="165">
        <f>A47/13</f>
        <v>0.92307692307692313</v>
      </c>
    </row>
    <row r="48" spans="1:6" s="1" customFormat="1" ht="13.5" thickBot="1">
      <c r="A48" s="173">
        <v>13</v>
      </c>
      <c r="B48" s="174">
        <f>C48*3</f>
        <v>3</v>
      </c>
      <c r="C48" s="175">
        <f>A48/13</f>
        <v>1</v>
      </c>
    </row>
    <row r="49" s="1" customFormat="1"/>
    <row r="50" s="1" customFormat="1"/>
    <row r="51" s="1" customFormat="1"/>
    <row r="52" s="1" customFormat="1"/>
    <row r="53" s="1" customFormat="1"/>
  </sheetData>
  <sheetProtection formatCells="0" selectLockedCells="1"/>
  <customSheetViews>
    <customSheetView guid="{843BFCF6-AF66-4DE9-9087-32A819643FC6}" hiddenRows="1" topLeftCell="A10">
      <selection activeCell="C14" sqref="C14"/>
      <pageMargins left="0" right="0" top="0" bottom="0" header="0" footer="0"/>
      <pageSetup orientation="portrait" r:id="rId1"/>
    </customSheetView>
  </customSheetViews>
  <mergeCells count="7">
    <mergeCell ref="A12:F12"/>
    <mergeCell ref="A32:C32"/>
    <mergeCell ref="E32:F32"/>
    <mergeCell ref="A20:E20"/>
    <mergeCell ref="A1:E1"/>
    <mergeCell ref="A8:B8"/>
    <mergeCell ref="A7:B7"/>
  </mergeCells>
  <conditionalFormatting sqref="C9">
    <cfRule type="expression" dxfId="0" priority="1" stopIfTrue="1">
      <formula>C8&lt;C6</formula>
    </cfRule>
  </conditionalFormatting>
  <hyperlinks>
    <hyperlink ref="F14" r:id="rId2" display="Fringe Benefits" xr:uid="{00000000-0004-0000-0600-000000000000}"/>
    <hyperlink ref="F13" r:id="rId3" display="NIH Budget Instructions " xr:uid="{00000000-0004-0000-0600-000001000000}"/>
  </hyperlinks>
  <pageMargins left="0.7" right="0.7" top="0.75" bottom="0.75" header="0.3" footer="0.3"/>
  <pageSetup orientation="portrait" r:id="rId4"/>
  <ignoredErrors>
    <ignoredError sqref="C38 C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AS64"/>
  <sheetViews>
    <sheetView zoomScaleNormal="100" workbookViewId="0">
      <selection activeCell="Q15" sqref="Q15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69" t="s">
        <v>111</v>
      </c>
      <c r="B1" s="670" t="s">
        <v>112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2"/>
      <c r="S1" s="31"/>
    </row>
    <row r="2" spans="1:44" ht="15.75" thickBot="1">
      <c r="A2" s="473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8"/>
      <c r="L2" s="697" t="s">
        <v>113</v>
      </c>
      <c r="M2" s="698">
        <v>0</v>
      </c>
      <c r="T2" s="12"/>
      <c r="X2" s="6"/>
      <c r="AD2" s="6"/>
      <c r="AM2" s="4"/>
    </row>
    <row r="3" spans="1:44" ht="15.75" customHeight="1">
      <c r="A3" s="626"/>
      <c r="B3" s="483"/>
      <c r="C3" s="107" t="s">
        <v>12</v>
      </c>
      <c r="D3" s="392"/>
      <c r="E3" s="393"/>
      <c r="F3" s="393"/>
      <c r="G3" s="393"/>
      <c r="H3" s="394"/>
      <c r="I3" s="394"/>
      <c r="J3" s="394"/>
      <c r="K3" s="107" t="s">
        <v>14</v>
      </c>
      <c r="L3" s="496" t="s">
        <v>16</v>
      </c>
      <c r="M3" s="497"/>
      <c r="N3" s="314"/>
      <c r="O3" s="315"/>
      <c r="P3" s="305"/>
      <c r="Q3" s="306"/>
      <c r="R3" s="307"/>
      <c r="S3" s="305"/>
      <c r="T3" s="306"/>
      <c r="U3" s="307"/>
      <c r="V3" s="305"/>
      <c r="W3" s="306"/>
      <c r="X3" s="307"/>
      <c r="Y3" s="673"/>
      <c r="Z3" s="314"/>
      <c r="AA3" s="315"/>
      <c r="AB3" s="305"/>
      <c r="AC3" s="306"/>
      <c r="AD3" s="307"/>
      <c r="AE3" s="673"/>
      <c r="AF3" s="314"/>
      <c r="AG3" s="315"/>
      <c r="AH3" s="108" t="s">
        <v>24</v>
      </c>
      <c r="AI3" s="32"/>
      <c r="AJ3" s="468"/>
      <c r="AK3" s="469"/>
      <c r="AL3" s="469" t="s">
        <v>25</v>
      </c>
      <c r="AM3" s="316"/>
      <c r="AN3" s="316"/>
      <c r="AO3" s="454"/>
      <c r="AP3" s="455"/>
      <c r="AQ3" s="711" t="s">
        <v>26</v>
      </c>
      <c r="AR3" s="713" t="s">
        <v>27</v>
      </c>
    </row>
    <row r="4" spans="1:44" ht="16.5" thickBot="1">
      <c r="A4" s="627" t="s">
        <v>9</v>
      </c>
      <c r="B4" s="628" t="s">
        <v>10</v>
      </c>
      <c r="C4" s="109" t="s">
        <v>28</v>
      </c>
      <c r="D4" s="395"/>
      <c r="E4" s="396"/>
      <c r="F4" s="396" t="s">
        <v>68</v>
      </c>
      <c r="G4" s="396"/>
      <c r="H4" s="397"/>
      <c r="I4" s="397"/>
      <c r="J4" s="397"/>
      <c r="K4" s="109" t="s">
        <v>30</v>
      </c>
      <c r="L4" s="109" t="s">
        <v>31</v>
      </c>
      <c r="M4" s="398"/>
      <c r="N4" s="459" t="s">
        <v>17</v>
      </c>
      <c r="O4" s="399"/>
      <c r="P4" s="458"/>
      <c r="Q4" s="459" t="s">
        <v>18</v>
      </c>
      <c r="R4" s="460"/>
      <c r="S4" s="458"/>
      <c r="T4" s="459" t="s">
        <v>19</v>
      </c>
      <c r="U4" s="460"/>
      <c r="V4" s="458"/>
      <c r="W4" s="459" t="s">
        <v>20</v>
      </c>
      <c r="X4" s="460"/>
      <c r="Y4" s="398"/>
      <c r="Z4" s="459" t="s">
        <v>21</v>
      </c>
      <c r="AA4" s="399"/>
      <c r="AB4" s="458"/>
      <c r="AC4" s="459" t="s">
        <v>22</v>
      </c>
      <c r="AD4" s="460"/>
      <c r="AE4" s="398"/>
      <c r="AF4" s="459" t="s">
        <v>23</v>
      </c>
      <c r="AG4" s="399"/>
      <c r="AH4" s="110"/>
      <c r="AI4" s="32"/>
      <c r="AJ4" s="318"/>
      <c r="AK4" s="319"/>
      <c r="AL4" s="319"/>
      <c r="AM4" s="319"/>
      <c r="AN4" s="319"/>
      <c r="AO4" s="456"/>
      <c r="AP4" s="457"/>
      <c r="AQ4" s="712"/>
      <c r="AR4" s="714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70" t="s">
        <v>17</v>
      </c>
      <c r="AK5" s="470" t="s">
        <v>18</v>
      </c>
      <c r="AL5" s="470" t="s">
        <v>19</v>
      </c>
      <c r="AM5" s="471" t="s">
        <v>20</v>
      </c>
      <c r="AN5" s="470" t="s">
        <v>21</v>
      </c>
      <c r="AO5" s="470" t="s">
        <v>22</v>
      </c>
      <c r="AP5" s="470" t="s">
        <v>23</v>
      </c>
      <c r="AQ5" s="99" t="s">
        <v>35</v>
      </c>
      <c r="AR5" s="99" t="s">
        <v>36</v>
      </c>
    </row>
    <row r="6" spans="1:44">
      <c r="A6" s="674"/>
      <c r="B6" s="675"/>
      <c r="C6" s="676"/>
      <c r="D6" s="677"/>
      <c r="E6" s="677"/>
      <c r="F6" s="677"/>
      <c r="G6" s="677"/>
      <c r="H6" s="677"/>
      <c r="I6" s="677"/>
      <c r="J6" s="677"/>
      <c r="K6" s="678"/>
      <c r="L6" s="531"/>
      <c r="M6" s="71">
        <f t="shared" ref="M6:M15" si="0">IF($C6="12-month",12*D6, IF($C6="9-month",9*D6, IF($C6="summer", 3*D6, IF($C6="grad",D6*6, IF($C6="hourly",D6/2080*12,0)))))</f>
        <v>0</v>
      </c>
      <c r="N6" s="273">
        <f t="shared" ref="N6:N15" si="1">ROUND(IF(C6="12-month",D6*K6,IF(C6="9-month",D6*K6,IF(C6="summer",K6*0.025*13*D6,IF(C6="grad",D6*K6,IF(C6="hourly",D6*K6,))))),0)</f>
        <v>0</v>
      </c>
      <c r="O6" s="274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8">
        <f>ROUND(IF(C6="12-month",E6*K6,IF(C6="9-month",E6*K6,IF(C6="summer",K6*0.025*13*E6,IF(C6="grad",E6*K6,IF(C6="hourly",E6*K6,)))))*(1+$M$2),0)</f>
        <v>0</v>
      </c>
      <c r="R6" s="274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81">
        <f>ROUND(IF(C6="12-month",F6*K6,IF(C6="9-month",F6*K6,IF(C6="summer",K6*0.025*13*F6,IF(C6="grad",F6*K6,IF(C6="hourly",F6*K6,)))))*((1+$M$2)^2),0)</f>
        <v>0</v>
      </c>
      <c r="U6" s="274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81">
        <f>ROUND(IF(C6="12-month",G6*K6,IF(C6="9-month",G6*K6,IF(C6="summer",K6*0.025*13*G6,IF(C6="grad",G6*K6,IF(C6="hourly",G6*K6,)))))*((1+$M$2)^3),0)</f>
        <v>0</v>
      </c>
      <c r="X6" s="274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81">
        <f>ROUND(IF(C6="12-month",H6*$K6,IF(C6="9-month",H6*$K6,IF(C6="summer",$K6*0.025*13*H6,IF(C6="grad",H6*$K6,IF(C6="hourly",H6*$K6,)))))*((1+$M$2)^4),0)</f>
        <v>0</v>
      </c>
      <c r="AA6" s="274">
        <f>ROUND(Z6*$L6,0)</f>
        <v>0</v>
      </c>
      <c r="AB6" s="72">
        <f>IF($C6="12-month",12*I6, IF($C6="9-month",9*I6, IF($C6="summer", 3*I6, IF($C6="grad",I6*6, IF($C6="hourly",I6/2080*12,0)))))</f>
        <v>0</v>
      </c>
      <c r="AC6" s="281">
        <f>ROUND(IF(C6="12-month",I6*$K6,IF(C6="9-month",I6*$K6,IF(C6="summer",$K6*0.025*13*I6,IF(C6="grad",I6*$K6,IF(C6="hourly",I6*$K6,)))))*((1+$M$2)^5),0)</f>
        <v>0</v>
      </c>
      <c r="AD6" s="274">
        <f>ROUND(AC6*$L6,0)</f>
        <v>0</v>
      </c>
      <c r="AE6" s="72">
        <f>IF($C6="12-month",12*J6, IF($C6="9-month",9*J6, IF($C6="summer", 3*J6, IF($C6="grad",J6*6, IF($C6="hourly",J6/2080*12,0)))))</f>
        <v>0</v>
      </c>
      <c r="AF6" s="281">
        <f>ROUND(IF(C6="12-month",J6*$K6,IF(C6="9-month",J6*$K6,IF(C6="summer",$K6*0.025*13*J6,IF(C6="grad",J6*$K6,IF(C6="hourly",J6*$K6,)))))*((1+$M$2)^6),0)</f>
        <v>0</v>
      </c>
      <c r="AG6" s="274">
        <f>ROUND(AF6*$L6,0)</f>
        <v>0</v>
      </c>
      <c r="AH6" s="679">
        <f>ROUND(SUM(N6,O6,Q6,R6,T6,U6,W6,X6,Z6,AA6,AC6,AD6,AF6,AG6),0)</f>
        <v>0</v>
      </c>
      <c r="AI6" s="33"/>
      <c r="AJ6" s="522">
        <f t="shared" ref="AJ6:AJ15" si="6">K6</f>
        <v>0</v>
      </c>
      <c r="AK6" s="523">
        <f t="shared" ref="AK6:AN15" si="7">ROUND(AJ6*(1+$M$2),0)</f>
        <v>0</v>
      </c>
      <c r="AL6" s="523">
        <f t="shared" si="7"/>
        <v>0</v>
      </c>
      <c r="AM6" s="523">
        <f t="shared" si="7"/>
        <v>0</v>
      </c>
      <c r="AN6" s="524">
        <f t="shared" si="7"/>
        <v>0</v>
      </c>
      <c r="AO6" s="524">
        <f t="shared" ref="AO6:AO15" si="8">ROUND(AN6*(1+$M$2),0)</f>
        <v>0</v>
      </c>
      <c r="AP6" s="524">
        <f t="shared" ref="AP6:AP15" si="9">ROUND(AO6*(1+$M$2),0)</f>
        <v>0</v>
      </c>
      <c r="AQ6" s="100"/>
      <c r="AR6" s="101"/>
    </row>
    <row r="7" spans="1:44">
      <c r="A7" s="67"/>
      <c r="B7" s="68"/>
      <c r="C7" s="69"/>
      <c r="D7" s="680"/>
      <c r="E7" s="680"/>
      <c r="F7" s="680"/>
      <c r="G7" s="680"/>
      <c r="H7" s="680"/>
      <c r="I7" s="680"/>
      <c r="J7" s="680"/>
      <c r="K7" s="681"/>
      <c r="L7" s="682"/>
      <c r="M7" s="683">
        <f t="shared" si="0"/>
        <v>0</v>
      </c>
      <c r="N7" s="684">
        <f t="shared" si="1"/>
        <v>0</v>
      </c>
      <c r="O7" s="274">
        <f t="shared" ref="O7:O15" si="10">ROUND(N7*$L7,0)</f>
        <v>0</v>
      </c>
      <c r="P7" s="65">
        <f t="shared" si="2"/>
        <v>0</v>
      </c>
      <c r="Q7" s="279">
        <f t="shared" ref="Q7:Q15" si="11">ROUND(IF(C7="12-month",E7*K7,IF(C7="9-month",E7*K7,IF(C7="summer",K7*0.025*13*E7,IF(C7="grad",E7*K7,IF(C7="hourly",E7*K7,)))))*(1+$M$2),0)</f>
        <v>0</v>
      </c>
      <c r="R7" s="274">
        <f t="shared" ref="R7:R15" si="12">ROUND(Q7*$L7,0)</f>
        <v>0</v>
      </c>
      <c r="S7" s="65">
        <f t="shared" si="3"/>
        <v>0</v>
      </c>
      <c r="T7" s="279">
        <f t="shared" ref="T7:T15" si="13">ROUND(IF(C7="12-month",F7*K7,IF(C7="9-month",F7*K7,IF(C7="summer",K7*0.025*13*F7,IF(C7="grad",F7*K7,IF(C7="hourly",F7*K7,)))))*((1+$M$2)^2),0)</f>
        <v>0</v>
      </c>
      <c r="U7" s="274">
        <f t="shared" ref="U7:U15" si="14">ROUND(T7*$L7,0)</f>
        <v>0</v>
      </c>
      <c r="V7" s="65">
        <f t="shared" si="4"/>
        <v>0</v>
      </c>
      <c r="W7" s="279">
        <f t="shared" ref="W7:W15" si="15">ROUND(IF(C7="12-month",G7*K7,IF(C7="9-month",G7*K7,IF(C7="summer",K7*0.025*13*G7,IF(C7="grad",G7*K7,IF(C7="hourly",G7*K7,)))))*((1+$M$2)^3),0)</f>
        <v>0</v>
      </c>
      <c r="X7" s="274">
        <f t="shared" ref="X7:X15" si="16">ROUND(W7*$L7,0)</f>
        <v>0</v>
      </c>
      <c r="Y7" s="65">
        <f t="shared" si="5"/>
        <v>0</v>
      </c>
      <c r="Z7" s="279">
        <f t="shared" ref="Z7:Z15" si="17">ROUND(IF(C7="12-month",H7*K7,IF(C7="9-month",H7*K7,IF(C7="summer",K7*0.025*13*H7,IF(C7="grad",H7*K7,IF(C7="hourly",H7*K7,)))))*((1+$M$2)^4),0)</f>
        <v>0</v>
      </c>
      <c r="AA7" s="274">
        <f t="shared" ref="AA7:AA15" si="18">ROUND(Z7*$L7,0)</f>
        <v>0</v>
      </c>
      <c r="AB7" s="72">
        <f t="shared" ref="AB7:AB15" si="19">IF($C7="12-month",12*I7, IF($C7="9-month",9*I7, IF($C7="summer", 3*I7, IF($C7="grad",I7*6, IF($C7="hourly",I7/2080*12,0)))))</f>
        <v>0</v>
      </c>
      <c r="AC7" s="279">
        <f t="shared" ref="AC7:AC15" si="20">ROUND(IF(C7="12-month",I7*$K7,IF(C7="9-month",I7*$K7,IF(C7="summer",$K7*0.025*13*I7,IF(C7="grad",I7*$K7,IF(C7="hourly",I7*$K7,)))))*((1+$M$2)^5),0)</f>
        <v>0</v>
      </c>
      <c r="AD7" s="274">
        <f t="shared" ref="AD7:AD15" si="21">ROUND(AC7*$L7,0)</f>
        <v>0</v>
      </c>
      <c r="AE7" s="72">
        <f t="shared" ref="AE7:AE15" si="22">IF($C7="12-month",12*J7, IF($C7="9-month",9*J7, IF($C7="summer", 3*J7, IF($C7="grad",J7*6, IF($C7="hourly",J7/2080*12,0)))))</f>
        <v>0</v>
      </c>
      <c r="AF7" s="279">
        <f t="shared" ref="AF7:AF15" si="23">ROUND(IF(C7="12-month",J7*$K7,IF(C7="9-month",J7*$K7,IF(C7="summer",$K7*0.025*13*J7,IF(C7="grad",J7*$K7,IF(C7="hourly",J7*$K7,)))))*((1+$M$2)^6),0)</f>
        <v>0</v>
      </c>
      <c r="AG7" s="274">
        <f t="shared" ref="AG7:AG15" si="24">ROUND(AF7*$L7,0)</f>
        <v>0</v>
      </c>
      <c r="AH7" s="679">
        <f t="shared" ref="AH7:AH15" si="25">ROUND(SUM(N7,O7,Q7,R7,T7,U7,W7,X7,Z7,AA7,AC7,AD7,AF7,AG7),0)</f>
        <v>0</v>
      </c>
      <c r="AI7" s="33"/>
      <c r="AJ7" s="525">
        <f t="shared" si="6"/>
        <v>0</v>
      </c>
      <c r="AK7" s="526">
        <f t="shared" si="7"/>
        <v>0</v>
      </c>
      <c r="AL7" s="526">
        <f t="shared" si="7"/>
        <v>0</v>
      </c>
      <c r="AM7" s="526">
        <f t="shared" si="7"/>
        <v>0</v>
      </c>
      <c r="AN7" s="527">
        <f t="shared" si="7"/>
        <v>0</v>
      </c>
      <c r="AO7" s="527">
        <f t="shared" si="8"/>
        <v>0</v>
      </c>
      <c r="AP7" s="527">
        <f t="shared" si="9"/>
        <v>0</v>
      </c>
      <c r="AQ7" s="102"/>
      <c r="AR7" s="103"/>
    </row>
    <row r="8" spans="1:44">
      <c r="A8" s="26"/>
      <c r="B8" s="24"/>
      <c r="C8" s="69"/>
      <c r="D8" s="685"/>
      <c r="E8" s="685"/>
      <c r="F8" s="685"/>
      <c r="G8" s="685"/>
      <c r="H8" s="685"/>
      <c r="I8" s="685"/>
      <c r="J8" s="685"/>
      <c r="K8" s="681"/>
      <c r="L8" s="531"/>
      <c r="M8" s="71">
        <f t="shared" si="0"/>
        <v>0</v>
      </c>
      <c r="N8" s="273">
        <f t="shared" si="1"/>
        <v>0</v>
      </c>
      <c r="O8" s="274">
        <f t="shared" si="10"/>
        <v>0</v>
      </c>
      <c r="P8" s="65">
        <f t="shared" si="2"/>
        <v>0</v>
      </c>
      <c r="Q8" s="279">
        <f t="shared" si="11"/>
        <v>0</v>
      </c>
      <c r="R8" s="274">
        <f t="shared" si="12"/>
        <v>0</v>
      </c>
      <c r="S8" s="65">
        <f t="shared" si="3"/>
        <v>0</v>
      </c>
      <c r="T8" s="279">
        <f t="shared" si="13"/>
        <v>0</v>
      </c>
      <c r="U8" s="274">
        <f t="shared" si="14"/>
        <v>0</v>
      </c>
      <c r="V8" s="65">
        <f t="shared" si="4"/>
        <v>0</v>
      </c>
      <c r="W8" s="279">
        <f t="shared" si="15"/>
        <v>0</v>
      </c>
      <c r="X8" s="274">
        <f t="shared" si="16"/>
        <v>0</v>
      </c>
      <c r="Y8" s="65">
        <f t="shared" si="5"/>
        <v>0</v>
      </c>
      <c r="Z8" s="279">
        <f t="shared" si="17"/>
        <v>0</v>
      </c>
      <c r="AA8" s="274">
        <f t="shared" si="18"/>
        <v>0</v>
      </c>
      <c r="AB8" s="72">
        <f t="shared" si="19"/>
        <v>0</v>
      </c>
      <c r="AC8" s="279">
        <f t="shared" si="20"/>
        <v>0</v>
      </c>
      <c r="AD8" s="274">
        <f t="shared" si="21"/>
        <v>0</v>
      </c>
      <c r="AE8" s="72">
        <f t="shared" si="22"/>
        <v>0</v>
      </c>
      <c r="AF8" s="279">
        <f t="shared" si="23"/>
        <v>0</v>
      </c>
      <c r="AG8" s="274">
        <f t="shared" si="24"/>
        <v>0</v>
      </c>
      <c r="AH8" s="679">
        <f t="shared" si="25"/>
        <v>0</v>
      </c>
      <c r="AI8" s="33"/>
      <c r="AJ8" s="525">
        <f t="shared" si="6"/>
        <v>0</v>
      </c>
      <c r="AK8" s="526">
        <f t="shared" si="7"/>
        <v>0</v>
      </c>
      <c r="AL8" s="526">
        <f t="shared" si="7"/>
        <v>0</v>
      </c>
      <c r="AM8" s="526">
        <f t="shared" si="7"/>
        <v>0</v>
      </c>
      <c r="AN8" s="527">
        <f t="shared" si="7"/>
        <v>0</v>
      </c>
      <c r="AO8" s="527">
        <f t="shared" si="8"/>
        <v>0</v>
      </c>
      <c r="AP8" s="527">
        <f t="shared" si="9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81"/>
      <c r="L9" s="531"/>
      <c r="M9" s="60">
        <f t="shared" si="0"/>
        <v>0</v>
      </c>
      <c r="N9" s="275">
        <f t="shared" si="1"/>
        <v>0</v>
      </c>
      <c r="O9" s="274">
        <f t="shared" si="10"/>
        <v>0</v>
      </c>
      <c r="P9" s="65">
        <f t="shared" si="2"/>
        <v>0</v>
      </c>
      <c r="Q9" s="279">
        <f t="shared" si="11"/>
        <v>0</v>
      </c>
      <c r="R9" s="274">
        <f t="shared" si="12"/>
        <v>0</v>
      </c>
      <c r="S9" s="65">
        <f t="shared" si="3"/>
        <v>0</v>
      </c>
      <c r="T9" s="279">
        <f t="shared" si="13"/>
        <v>0</v>
      </c>
      <c r="U9" s="274">
        <f t="shared" si="14"/>
        <v>0</v>
      </c>
      <c r="V9" s="65">
        <f t="shared" si="4"/>
        <v>0</v>
      </c>
      <c r="W9" s="279">
        <f t="shared" si="15"/>
        <v>0</v>
      </c>
      <c r="X9" s="274">
        <f t="shared" si="16"/>
        <v>0</v>
      </c>
      <c r="Y9" s="65">
        <f t="shared" si="5"/>
        <v>0</v>
      </c>
      <c r="Z9" s="279">
        <f t="shared" si="17"/>
        <v>0</v>
      </c>
      <c r="AA9" s="274">
        <f t="shared" si="18"/>
        <v>0</v>
      </c>
      <c r="AB9" s="72">
        <f t="shared" si="19"/>
        <v>0</v>
      </c>
      <c r="AC9" s="279">
        <f t="shared" si="20"/>
        <v>0</v>
      </c>
      <c r="AD9" s="274">
        <f t="shared" si="21"/>
        <v>0</v>
      </c>
      <c r="AE9" s="72">
        <f t="shared" si="22"/>
        <v>0</v>
      </c>
      <c r="AF9" s="279">
        <f t="shared" si="23"/>
        <v>0</v>
      </c>
      <c r="AG9" s="274">
        <f t="shared" si="24"/>
        <v>0</v>
      </c>
      <c r="AH9" s="679">
        <f t="shared" si="25"/>
        <v>0</v>
      </c>
      <c r="AI9" s="33"/>
      <c r="AJ9" s="525">
        <f t="shared" si="6"/>
        <v>0</v>
      </c>
      <c r="AK9" s="526">
        <f t="shared" si="7"/>
        <v>0</v>
      </c>
      <c r="AL9" s="526">
        <f t="shared" si="7"/>
        <v>0</v>
      </c>
      <c r="AM9" s="526">
        <f t="shared" si="7"/>
        <v>0</v>
      </c>
      <c r="AN9" s="527">
        <f t="shared" si="7"/>
        <v>0</v>
      </c>
      <c r="AO9" s="527">
        <f t="shared" si="8"/>
        <v>0</v>
      </c>
      <c r="AP9" s="527">
        <f t="shared" si="9"/>
        <v>0</v>
      </c>
      <c r="AQ9" s="102"/>
      <c r="AR9" s="103"/>
    </row>
    <row r="10" spans="1:44">
      <c r="A10" s="26"/>
      <c r="B10" s="24"/>
      <c r="C10" s="686"/>
      <c r="D10" s="687"/>
      <c r="E10" s="685"/>
      <c r="F10" s="685"/>
      <c r="G10" s="685"/>
      <c r="H10" s="685"/>
      <c r="I10" s="685"/>
      <c r="J10" s="685"/>
      <c r="K10" s="688"/>
      <c r="L10" s="689"/>
      <c r="M10" s="60">
        <f t="shared" si="0"/>
        <v>0</v>
      </c>
      <c r="N10" s="275">
        <f t="shared" si="1"/>
        <v>0</v>
      </c>
      <c r="O10" s="274">
        <f t="shared" si="10"/>
        <v>0</v>
      </c>
      <c r="P10" s="65">
        <f t="shared" si="2"/>
        <v>0</v>
      </c>
      <c r="Q10" s="279">
        <f t="shared" si="11"/>
        <v>0</v>
      </c>
      <c r="R10" s="274">
        <f t="shared" si="12"/>
        <v>0</v>
      </c>
      <c r="S10" s="65">
        <f t="shared" si="3"/>
        <v>0</v>
      </c>
      <c r="T10" s="279">
        <f t="shared" si="13"/>
        <v>0</v>
      </c>
      <c r="U10" s="274">
        <f t="shared" si="14"/>
        <v>0</v>
      </c>
      <c r="V10" s="65">
        <f t="shared" si="4"/>
        <v>0</v>
      </c>
      <c r="W10" s="279">
        <f t="shared" si="15"/>
        <v>0</v>
      </c>
      <c r="X10" s="274">
        <f t="shared" si="16"/>
        <v>0</v>
      </c>
      <c r="Y10" s="65">
        <f t="shared" si="5"/>
        <v>0</v>
      </c>
      <c r="Z10" s="279">
        <f t="shared" si="17"/>
        <v>0</v>
      </c>
      <c r="AA10" s="274">
        <f t="shared" si="18"/>
        <v>0</v>
      </c>
      <c r="AB10" s="72">
        <f t="shared" si="19"/>
        <v>0</v>
      </c>
      <c r="AC10" s="279">
        <f t="shared" si="20"/>
        <v>0</v>
      </c>
      <c r="AD10" s="274">
        <f t="shared" si="21"/>
        <v>0</v>
      </c>
      <c r="AE10" s="72">
        <f t="shared" si="22"/>
        <v>0</v>
      </c>
      <c r="AF10" s="279">
        <f t="shared" si="23"/>
        <v>0</v>
      </c>
      <c r="AG10" s="274">
        <f t="shared" si="24"/>
        <v>0</v>
      </c>
      <c r="AH10" s="679">
        <f t="shared" si="25"/>
        <v>0</v>
      </c>
      <c r="AI10" s="33"/>
      <c r="AJ10" s="525">
        <f t="shared" si="6"/>
        <v>0</v>
      </c>
      <c r="AK10" s="526">
        <f t="shared" si="7"/>
        <v>0</v>
      </c>
      <c r="AL10" s="526">
        <f t="shared" si="7"/>
        <v>0</v>
      </c>
      <c r="AM10" s="526">
        <f t="shared" si="7"/>
        <v>0</v>
      </c>
      <c r="AN10" s="527">
        <f t="shared" si="7"/>
        <v>0</v>
      </c>
      <c r="AO10" s="527">
        <f t="shared" si="8"/>
        <v>0</v>
      </c>
      <c r="AP10" s="527">
        <f t="shared" si="9"/>
        <v>0</v>
      </c>
      <c r="AQ10" s="102"/>
      <c r="AR10" s="103"/>
    </row>
    <row r="11" spans="1:44">
      <c r="A11" s="26"/>
      <c r="B11" s="24"/>
      <c r="C11" s="69"/>
      <c r="D11" s="685"/>
      <c r="E11" s="685"/>
      <c r="F11" s="685"/>
      <c r="G11" s="685"/>
      <c r="H11" s="685"/>
      <c r="I11" s="685"/>
      <c r="J11" s="685"/>
      <c r="K11" s="283"/>
      <c r="L11" s="531"/>
      <c r="M11" s="60">
        <f t="shared" si="0"/>
        <v>0</v>
      </c>
      <c r="N11" s="275">
        <f t="shared" si="1"/>
        <v>0</v>
      </c>
      <c r="O11" s="274">
        <f t="shared" si="10"/>
        <v>0</v>
      </c>
      <c r="P11" s="65">
        <f t="shared" si="2"/>
        <v>0</v>
      </c>
      <c r="Q11" s="279">
        <f t="shared" si="11"/>
        <v>0</v>
      </c>
      <c r="R11" s="274">
        <f t="shared" si="12"/>
        <v>0</v>
      </c>
      <c r="S11" s="65">
        <f t="shared" si="3"/>
        <v>0</v>
      </c>
      <c r="T11" s="279">
        <f t="shared" si="13"/>
        <v>0</v>
      </c>
      <c r="U11" s="274">
        <f t="shared" si="14"/>
        <v>0</v>
      </c>
      <c r="V11" s="65">
        <f t="shared" si="4"/>
        <v>0</v>
      </c>
      <c r="W11" s="279">
        <f t="shared" si="15"/>
        <v>0</v>
      </c>
      <c r="X11" s="274">
        <f t="shared" si="16"/>
        <v>0</v>
      </c>
      <c r="Y11" s="65">
        <f t="shared" si="5"/>
        <v>0</v>
      </c>
      <c r="Z11" s="279">
        <f t="shared" si="17"/>
        <v>0</v>
      </c>
      <c r="AA11" s="274">
        <f t="shared" si="18"/>
        <v>0</v>
      </c>
      <c r="AB11" s="72">
        <f t="shared" si="19"/>
        <v>0</v>
      </c>
      <c r="AC11" s="279">
        <f t="shared" si="20"/>
        <v>0</v>
      </c>
      <c r="AD11" s="274">
        <f t="shared" si="21"/>
        <v>0</v>
      </c>
      <c r="AE11" s="72">
        <f t="shared" si="22"/>
        <v>0</v>
      </c>
      <c r="AF11" s="279">
        <f t="shared" si="23"/>
        <v>0</v>
      </c>
      <c r="AG11" s="274">
        <f t="shared" si="24"/>
        <v>0</v>
      </c>
      <c r="AH11" s="679">
        <f t="shared" si="25"/>
        <v>0</v>
      </c>
      <c r="AI11" s="33"/>
      <c r="AJ11" s="525">
        <f t="shared" si="6"/>
        <v>0</v>
      </c>
      <c r="AK11" s="526">
        <f t="shared" si="7"/>
        <v>0</v>
      </c>
      <c r="AL11" s="526">
        <f t="shared" si="7"/>
        <v>0</v>
      </c>
      <c r="AM11" s="526">
        <f t="shared" si="7"/>
        <v>0</v>
      </c>
      <c r="AN11" s="527">
        <f t="shared" si="7"/>
        <v>0</v>
      </c>
      <c r="AO11" s="527">
        <f t="shared" si="8"/>
        <v>0</v>
      </c>
      <c r="AP11" s="527">
        <f t="shared" si="9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90"/>
      <c r="L12" s="531"/>
      <c r="M12" s="60">
        <f t="shared" si="0"/>
        <v>0</v>
      </c>
      <c r="N12" s="275">
        <f t="shared" si="1"/>
        <v>0</v>
      </c>
      <c r="O12" s="274">
        <f t="shared" si="10"/>
        <v>0</v>
      </c>
      <c r="P12" s="65">
        <f t="shared" si="2"/>
        <v>0</v>
      </c>
      <c r="Q12" s="279">
        <f t="shared" si="11"/>
        <v>0</v>
      </c>
      <c r="R12" s="274">
        <f t="shared" si="12"/>
        <v>0</v>
      </c>
      <c r="S12" s="65">
        <f t="shared" si="3"/>
        <v>0</v>
      </c>
      <c r="T12" s="279">
        <f t="shared" si="13"/>
        <v>0</v>
      </c>
      <c r="U12" s="274">
        <f t="shared" si="14"/>
        <v>0</v>
      </c>
      <c r="V12" s="65">
        <f t="shared" si="4"/>
        <v>0</v>
      </c>
      <c r="W12" s="279">
        <f t="shared" si="15"/>
        <v>0</v>
      </c>
      <c r="X12" s="274">
        <f t="shared" si="16"/>
        <v>0</v>
      </c>
      <c r="Y12" s="65">
        <f t="shared" si="5"/>
        <v>0</v>
      </c>
      <c r="Z12" s="279">
        <f t="shared" si="17"/>
        <v>0</v>
      </c>
      <c r="AA12" s="274">
        <f t="shared" si="18"/>
        <v>0</v>
      </c>
      <c r="AB12" s="72">
        <f t="shared" si="19"/>
        <v>0</v>
      </c>
      <c r="AC12" s="279">
        <f t="shared" si="20"/>
        <v>0</v>
      </c>
      <c r="AD12" s="274">
        <f t="shared" si="21"/>
        <v>0</v>
      </c>
      <c r="AE12" s="72">
        <f t="shared" si="22"/>
        <v>0</v>
      </c>
      <c r="AF12" s="279">
        <f t="shared" si="23"/>
        <v>0</v>
      </c>
      <c r="AG12" s="274">
        <f t="shared" si="24"/>
        <v>0</v>
      </c>
      <c r="AH12" s="679">
        <f t="shared" si="25"/>
        <v>0</v>
      </c>
      <c r="AI12" s="33"/>
      <c r="AJ12" s="525">
        <f t="shared" si="6"/>
        <v>0</v>
      </c>
      <c r="AK12" s="526">
        <f t="shared" si="7"/>
        <v>0</v>
      </c>
      <c r="AL12" s="526">
        <f t="shared" si="7"/>
        <v>0</v>
      </c>
      <c r="AM12" s="526">
        <f t="shared" si="7"/>
        <v>0</v>
      </c>
      <c r="AN12" s="527">
        <f t="shared" si="7"/>
        <v>0</v>
      </c>
      <c r="AO12" s="527">
        <f t="shared" si="8"/>
        <v>0</v>
      </c>
      <c r="AP12" s="527">
        <f t="shared" si="9"/>
        <v>0</v>
      </c>
      <c r="AQ12" s="102"/>
      <c r="AR12" s="103"/>
    </row>
    <row r="13" spans="1:44">
      <c r="A13" s="26"/>
      <c r="B13" s="24"/>
      <c r="C13" s="686"/>
      <c r="D13" s="687"/>
      <c r="E13" s="685"/>
      <c r="F13" s="685"/>
      <c r="G13" s="685"/>
      <c r="H13" s="685"/>
      <c r="I13" s="685"/>
      <c r="J13" s="685"/>
      <c r="K13" s="688"/>
      <c r="L13" s="689"/>
      <c r="M13" s="60">
        <f t="shared" si="0"/>
        <v>0</v>
      </c>
      <c r="N13" s="275">
        <f t="shared" si="1"/>
        <v>0</v>
      </c>
      <c r="O13" s="274">
        <f t="shared" si="10"/>
        <v>0</v>
      </c>
      <c r="P13" s="65">
        <f t="shared" si="2"/>
        <v>0</v>
      </c>
      <c r="Q13" s="279">
        <f t="shared" si="11"/>
        <v>0</v>
      </c>
      <c r="R13" s="274">
        <f t="shared" si="12"/>
        <v>0</v>
      </c>
      <c r="S13" s="65">
        <f t="shared" si="3"/>
        <v>0</v>
      </c>
      <c r="T13" s="279">
        <f t="shared" si="13"/>
        <v>0</v>
      </c>
      <c r="U13" s="274">
        <f t="shared" si="14"/>
        <v>0</v>
      </c>
      <c r="V13" s="65">
        <f t="shared" si="4"/>
        <v>0</v>
      </c>
      <c r="W13" s="279">
        <f t="shared" si="15"/>
        <v>0</v>
      </c>
      <c r="X13" s="274">
        <f t="shared" si="16"/>
        <v>0</v>
      </c>
      <c r="Y13" s="65">
        <f t="shared" si="5"/>
        <v>0</v>
      </c>
      <c r="Z13" s="279">
        <f t="shared" si="17"/>
        <v>0</v>
      </c>
      <c r="AA13" s="274">
        <f t="shared" si="18"/>
        <v>0</v>
      </c>
      <c r="AB13" s="72">
        <f t="shared" si="19"/>
        <v>0</v>
      </c>
      <c r="AC13" s="279">
        <f t="shared" si="20"/>
        <v>0</v>
      </c>
      <c r="AD13" s="274">
        <f t="shared" si="21"/>
        <v>0</v>
      </c>
      <c r="AE13" s="72">
        <f t="shared" si="22"/>
        <v>0</v>
      </c>
      <c r="AF13" s="279">
        <f t="shared" si="23"/>
        <v>0</v>
      </c>
      <c r="AG13" s="274">
        <f t="shared" si="24"/>
        <v>0</v>
      </c>
      <c r="AH13" s="679">
        <f t="shared" si="25"/>
        <v>0</v>
      </c>
      <c r="AI13" s="33"/>
      <c r="AJ13" s="525">
        <f t="shared" si="6"/>
        <v>0</v>
      </c>
      <c r="AK13" s="526">
        <f t="shared" si="7"/>
        <v>0</v>
      </c>
      <c r="AL13" s="526">
        <f t="shared" si="7"/>
        <v>0</v>
      </c>
      <c r="AM13" s="526">
        <f t="shared" si="7"/>
        <v>0</v>
      </c>
      <c r="AN13" s="527">
        <f t="shared" si="7"/>
        <v>0</v>
      </c>
      <c r="AO13" s="527">
        <f t="shared" si="8"/>
        <v>0</v>
      </c>
      <c r="AP13" s="527">
        <f t="shared" si="9"/>
        <v>0</v>
      </c>
      <c r="AQ13" s="102"/>
      <c r="AR13" s="103"/>
    </row>
    <row r="14" spans="1:44">
      <c r="A14" s="26"/>
      <c r="B14" s="24"/>
      <c r="C14" s="69"/>
      <c r="D14" s="685"/>
      <c r="E14" s="685"/>
      <c r="F14" s="685"/>
      <c r="G14" s="685"/>
      <c r="H14" s="685"/>
      <c r="I14" s="685"/>
      <c r="J14" s="685"/>
      <c r="K14" s="283"/>
      <c r="L14" s="531"/>
      <c r="M14" s="60">
        <f t="shared" si="0"/>
        <v>0</v>
      </c>
      <c r="N14" s="275">
        <f t="shared" si="1"/>
        <v>0</v>
      </c>
      <c r="O14" s="274">
        <f t="shared" si="10"/>
        <v>0</v>
      </c>
      <c r="P14" s="65">
        <f t="shared" si="2"/>
        <v>0</v>
      </c>
      <c r="Q14" s="279">
        <f t="shared" si="11"/>
        <v>0</v>
      </c>
      <c r="R14" s="274">
        <f t="shared" si="12"/>
        <v>0</v>
      </c>
      <c r="S14" s="65">
        <f t="shared" si="3"/>
        <v>0</v>
      </c>
      <c r="T14" s="279">
        <f t="shared" si="13"/>
        <v>0</v>
      </c>
      <c r="U14" s="274">
        <f t="shared" si="14"/>
        <v>0</v>
      </c>
      <c r="V14" s="65">
        <f t="shared" si="4"/>
        <v>0</v>
      </c>
      <c r="W14" s="279">
        <f t="shared" si="15"/>
        <v>0</v>
      </c>
      <c r="X14" s="274">
        <f t="shared" si="16"/>
        <v>0</v>
      </c>
      <c r="Y14" s="65">
        <f t="shared" si="5"/>
        <v>0</v>
      </c>
      <c r="Z14" s="279">
        <f t="shared" si="17"/>
        <v>0</v>
      </c>
      <c r="AA14" s="274">
        <f t="shared" si="18"/>
        <v>0</v>
      </c>
      <c r="AB14" s="72">
        <f t="shared" si="19"/>
        <v>0</v>
      </c>
      <c r="AC14" s="279">
        <f t="shared" si="20"/>
        <v>0</v>
      </c>
      <c r="AD14" s="274">
        <f t="shared" si="21"/>
        <v>0</v>
      </c>
      <c r="AE14" s="72">
        <f t="shared" si="22"/>
        <v>0</v>
      </c>
      <c r="AF14" s="279">
        <f t="shared" si="23"/>
        <v>0</v>
      </c>
      <c r="AG14" s="274">
        <f t="shared" si="24"/>
        <v>0</v>
      </c>
      <c r="AH14" s="679">
        <f t="shared" si="25"/>
        <v>0</v>
      </c>
      <c r="AI14" s="33"/>
      <c r="AJ14" s="525">
        <f t="shared" si="6"/>
        <v>0</v>
      </c>
      <c r="AK14" s="526">
        <f t="shared" si="7"/>
        <v>0</v>
      </c>
      <c r="AL14" s="526">
        <f t="shared" si="7"/>
        <v>0</v>
      </c>
      <c r="AM14" s="526">
        <f t="shared" si="7"/>
        <v>0</v>
      </c>
      <c r="AN14" s="527">
        <f t="shared" si="7"/>
        <v>0</v>
      </c>
      <c r="AO14" s="527">
        <f t="shared" si="8"/>
        <v>0</v>
      </c>
      <c r="AP14" s="527">
        <f t="shared" si="9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84"/>
      <c r="L15" s="531"/>
      <c r="M15" s="60">
        <f t="shared" si="0"/>
        <v>0</v>
      </c>
      <c r="N15" s="275">
        <f t="shared" si="1"/>
        <v>0</v>
      </c>
      <c r="O15" s="274">
        <f t="shared" si="10"/>
        <v>0</v>
      </c>
      <c r="P15" s="66">
        <f t="shared" si="2"/>
        <v>0</v>
      </c>
      <c r="Q15" s="280">
        <f t="shared" si="11"/>
        <v>0</v>
      </c>
      <c r="R15" s="274">
        <f t="shared" si="12"/>
        <v>0</v>
      </c>
      <c r="S15" s="66">
        <f t="shared" si="3"/>
        <v>0</v>
      </c>
      <c r="T15" s="280">
        <f t="shared" si="13"/>
        <v>0</v>
      </c>
      <c r="U15" s="274">
        <f t="shared" si="14"/>
        <v>0</v>
      </c>
      <c r="V15" s="66">
        <f t="shared" si="4"/>
        <v>0</v>
      </c>
      <c r="W15" s="280">
        <f t="shared" si="15"/>
        <v>0</v>
      </c>
      <c r="X15" s="274">
        <f t="shared" si="16"/>
        <v>0</v>
      </c>
      <c r="Y15" s="66">
        <f t="shared" si="5"/>
        <v>0</v>
      </c>
      <c r="Z15" s="280">
        <f t="shared" si="17"/>
        <v>0</v>
      </c>
      <c r="AA15" s="274">
        <f t="shared" si="18"/>
        <v>0</v>
      </c>
      <c r="AB15" s="72">
        <f t="shared" si="19"/>
        <v>0</v>
      </c>
      <c r="AC15" s="280">
        <f t="shared" si="20"/>
        <v>0</v>
      </c>
      <c r="AD15" s="274">
        <f t="shared" si="21"/>
        <v>0</v>
      </c>
      <c r="AE15" s="72">
        <f t="shared" si="22"/>
        <v>0</v>
      </c>
      <c r="AF15" s="280">
        <f t="shared" si="23"/>
        <v>0</v>
      </c>
      <c r="AG15" s="274">
        <f t="shared" si="24"/>
        <v>0</v>
      </c>
      <c r="AH15" s="679">
        <f t="shared" si="25"/>
        <v>0</v>
      </c>
      <c r="AI15" s="33"/>
      <c r="AJ15" s="528">
        <f t="shared" si="6"/>
        <v>0</v>
      </c>
      <c r="AK15" s="529">
        <f t="shared" si="7"/>
        <v>0</v>
      </c>
      <c r="AL15" s="529">
        <f t="shared" si="7"/>
        <v>0</v>
      </c>
      <c r="AM15" s="529">
        <f t="shared" si="7"/>
        <v>0</v>
      </c>
      <c r="AN15" s="530">
        <f t="shared" si="7"/>
        <v>0</v>
      </c>
      <c r="AO15" s="530">
        <f t="shared" si="8"/>
        <v>0</v>
      </c>
      <c r="AP15" s="530">
        <f t="shared" si="9"/>
        <v>0</v>
      </c>
      <c r="AQ15" s="104"/>
      <c r="AR15" s="105"/>
    </row>
    <row r="16" spans="1:44" ht="13.5" thickBot="1">
      <c r="A16" s="308" t="s">
        <v>39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62"/>
      <c r="N16" s="178">
        <f>ROUND(SUM(N6:N15),0)</f>
        <v>0</v>
      </c>
      <c r="O16" s="178">
        <f>ROUND(SUM(O6:O15),0)</f>
        <v>0</v>
      </c>
      <c r="P16" s="59"/>
      <c r="Q16" s="178">
        <f>ROUND(SUM(Q6:Q15),0)</f>
        <v>0</v>
      </c>
      <c r="R16" s="178">
        <f>ROUND(SUM(R6:R15),0)</f>
        <v>0</v>
      </c>
      <c r="S16" s="62"/>
      <c r="T16" s="178">
        <f>ROUND(SUM(T6:T15),0)</f>
        <v>0</v>
      </c>
      <c r="U16" s="178">
        <f>ROUND(SUM(U6:U15),0)</f>
        <v>0</v>
      </c>
      <c r="V16" s="62"/>
      <c r="W16" s="178">
        <f>ROUND(SUM(W6:W15),0)</f>
        <v>0</v>
      </c>
      <c r="X16" s="178">
        <f>ROUND(SUM(X6:X15),0)</f>
        <v>0</v>
      </c>
      <c r="Y16" s="62"/>
      <c r="Z16" s="178">
        <f>ROUND(SUM(Z6:Z15),0)</f>
        <v>0</v>
      </c>
      <c r="AA16" s="178">
        <f>ROUND(SUM(AA6:AA15),0)</f>
        <v>0</v>
      </c>
      <c r="AB16" s="62"/>
      <c r="AC16" s="178">
        <f>ROUND(SUM(AC6:AC15),0)</f>
        <v>0</v>
      </c>
      <c r="AD16" s="178">
        <f>ROUND(SUM(AD6:AD15),0)</f>
        <v>0</v>
      </c>
      <c r="AE16" s="62"/>
      <c r="AF16" s="178">
        <f>ROUND(SUM(AF6:AF15),0)</f>
        <v>0</v>
      </c>
      <c r="AG16" s="178">
        <f>ROUND(SUM(AG6:AG15),0)</f>
        <v>0</v>
      </c>
      <c r="AH16" s="282">
        <f>SUM(AH6:AH15)</f>
        <v>0</v>
      </c>
      <c r="AI16" s="30"/>
      <c r="AM16" s="3"/>
      <c r="AQ16" s="30"/>
    </row>
    <row r="17" spans="1:43" ht="13.5" thickBot="1">
      <c r="A17" s="665" t="s">
        <v>40</v>
      </c>
      <c r="B17" s="666"/>
      <c r="C17" s="666"/>
      <c r="D17" s="666"/>
      <c r="E17" s="666"/>
      <c r="F17" s="666"/>
      <c r="G17" s="666"/>
      <c r="H17" s="666"/>
      <c r="I17" s="666"/>
      <c r="J17" s="666"/>
      <c r="K17" s="666"/>
      <c r="L17" s="666"/>
      <c r="M17" s="667"/>
      <c r="N17" s="659"/>
      <c r="O17" s="660">
        <f>SUM(N6:O15)</f>
        <v>0</v>
      </c>
      <c r="P17" s="667"/>
      <c r="Q17" s="659"/>
      <c r="R17" s="660">
        <f>SUM(Q6:R15)</f>
        <v>0</v>
      </c>
      <c r="S17" s="667"/>
      <c r="T17" s="659"/>
      <c r="U17" s="660">
        <f>SUM(T6:U15)</f>
        <v>0</v>
      </c>
      <c r="V17" s="667"/>
      <c r="W17" s="659"/>
      <c r="X17" s="660">
        <f>SUM(W6:X15)</f>
        <v>0</v>
      </c>
      <c r="Y17" s="667"/>
      <c r="Z17" s="659"/>
      <c r="AA17" s="660">
        <f>SUM(Z6:AA15)</f>
        <v>0</v>
      </c>
      <c r="AB17" s="667"/>
      <c r="AC17" s="659"/>
      <c r="AD17" s="660">
        <f>SUM(AC6:AD15)</f>
        <v>0</v>
      </c>
      <c r="AE17" s="667"/>
      <c r="AF17" s="659"/>
      <c r="AG17" s="660">
        <f>SUM(AF6:AG15)</f>
        <v>0</v>
      </c>
      <c r="AH17" s="691">
        <f>SUM(O17:AG17)</f>
        <v>0</v>
      </c>
      <c r="AI17" s="30"/>
      <c r="AM17" s="4"/>
      <c r="AQ17" s="30"/>
    </row>
    <row r="18" spans="1:43" s="328" customFormat="1" ht="5.0999999999999996" customHeight="1">
      <c r="A18" s="532"/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692"/>
      <c r="AI18" s="534"/>
      <c r="AM18" s="428"/>
      <c r="AQ18" s="534"/>
    </row>
    <row r="19" spans="1:43">
      <c r="A19" s="285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6"/>
      <c r="AI19" s="9"/>
      <c r="AM19" s="4"/>
      <c r="AQ19" s="9"/>
    </row>
    <row r="20" spans="1:43">
      <c r="A20" s="414" t="s">
        <v>43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3"/>
      <c r="N20" s="180"/>
      <c r="O20" s="181">
        <v>0</v>
      </c>
      <c r="P20" s="63"/>
      <c r="Q20" s="180"/>
      <c r="R20" s="181">
        <v>0</v>
      </c>
      <c r="S20" s="63"/>
      <c r="T20" s="180"/>
      <c r="U20" s="181">
        <v>0</v>
      </c>
      <c r="V20" s="63"/>
      <c r="W20" s="180"/>
      <c r="X20" s="181">
        <v>0</v>
      </c>
      <c r="Y20" s="63"/>
      <c r="Z20" s="180"/>
      <c r="AA20" s="181">
        <v>0</v>
      </c>
      <c r="AB20" s="63"/>
      <c r="AC20" s="180"/>
      <c r="AD20" s="181">
        <v>0</v>
      </c>
      <c r="AE20" s="63"/>
      <c r="AF20" s="180"/>
      <c r="AG20" s="181">
        <v>0</v>
      </c>
      <c r="AH20" s="287">
        <f>SUM(O20:AG20)</f>
        <v>0</v>
      </c>
      <c r="AI20" s="30"/>
      <c r="AM20" s="4"/>
      <c r="AQ20" s="30"/>
    </row>
    <row r="21" spans="1:43">
      <c r="A21" s="415" t="s">
        <v>43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4"/>
      <c r="N21" s="182"/>
      <c r="O21" s="183">
        <v>0</v>
      </c>
      <c r="P21" s="64"/>
      <c r="Q21" s="182"/>
      <c r="R21" s="183">
        <v>0</v>
      </c>
      <c r="S21" s="64"/>
      <c r="T21" s="182"/>
      <c r="U21" s="183">
        <v>0</v>
      </c>
      <c r="V21" s="64"/>
      <c r="W21" s="182"/>
      <c r="X21" s="183">
        <v>0</v>
      </c>
      <c r="Y21" s="64"/>
      <c r="Z21" s="182"/>
      <c r="AA21" s="183">
        <v>0</v>
      </c>
      <c r="AB21" s="64"/>
      <c r="AC21" s="182"/>
      <c r="AD21" s="183">
        <v>0</v>
      </c>
      <c r="AE21" s="64"/>
      <c r="AF21" s="182"/>
      <c r="AG21" s="183">
        <v>0</v>
      </c>
      <c r="AH21" s="679">
        <f>SUM(O21:AG21)</f>
        <v>0</v>
      </c>
      <c r="AI21" s="30"/>
      <c r="AM21" s="4"/>
      <c r="AQ21" s="30"/>
    </row>
    <row r="22" spans="1:43">
      <c r="A22" s="313" t="s">
        <v>44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7">
        <f>SUM(O22:AG22)</f>
        <v>0</v>
      </c>
      <c r="AI22" s="30"/>
      <c r="AM22" s="4"/>
      <c r="AQ22" s="30"/>
    </row>
    <row r="23" spans="1:43" s="328" customFormat="1" ht="5.0999999999999996" customHeight="1">
      <c r="A23" s="535"/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Z23" s="536"/>
      <c r="AA23" s="536"/>
      <c r="AB23" s="536"/>
      <c r="AC23" s="536"/>
      <c r="AD23" s="536"/>
      <c r="AE23" s="536"/>
      <c r="AF23" s="536"/>
      <c r="AG23" s="536"/>
      <c r="AH23" s="537"/>
      <c r="AI23" s="327"/>
      <c r="AM23" s="428"/>
      <c r="AQ23" s="327"/>
    </row>
    <row r="24" spans="1:43">
      <c r="A24" s="285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6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3"/>
      <c r="N25" s="180"/>
      <c r="O25" s="181">
        <v>0</v>
      </c>
      <c r="P25" s="63"/>
      <c r="Q25" s="180"/>
      <c r="R25" s="181">
        <v>0</v>
      </c>
      <c r="S25" s="63"/>
      <c r="T25" s="180"/>
      <c r="U25" s="181">
        <v>0</v>
      </c>
      <c r="V25" s="63"/>
      <c r="W25" s="180"/>
      <c r="X25" s="181">
        <v>0</v>
      </c>
      <c r="Y25" s="63"/>
      <c r="Z25" s="180"/>
      <c r="AA25" s="181">
        <v>0</v>
      </c>
      <c r="AB25" s="63"/>
      <c r="AC25" s="180"/>
      <c r="AD25" s="181">
        <v>0</v>
      </c>
      <c r="AE25" s="63"/>
      <c r="AF25" s="180"/>
      <c r="AG25" s="181">
        <v>0</v>
      </c>
      <c r="AH25" s="287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4"/>
      <c r="N26" s="182"/>
      <c r="O26" s="183">
        <v>0</v>
      </c>
      <c r="P26" s="64"/>
      <c r="Q26" s="182"/>
      <c r="R26" s="183">
        <v>0</v>
      </c>
      <c r="S26" s="64"/>
      <c r="T26" s="182"/>
      <c r="U26" s="183">
        <v>0</v>
      </c>
      <c r="V26" s="64"/>
      <c r="W26" s="182"/>
      <c r="X26" s="183">
        <v>0</v>
      </c>
      <c r="Y26" s="64"/>
      <c r="Z26" s="182"/>
      <c r="AA26" s="183">
        <v>0</v>
      </c>
      <c r="AB26" s="64"/>
      <c r="AC26" s="182"/>
      <c r="AD26" s="183">
        <v>0</v>
      </c>
      <c r="AE26" s="64"/>
      <c r="AF26" s="182"/>
      <c r="AG26" s="183">
        <v>0</v>
      </c>
      <c r="AH26" s="679">
        <f>SUM(O26:AG26)</f>
        <v>0</v>
      </c>
      <c r="AI26" s="30"/>
      <c r="AM26" s="4"/>
      <c r="AQ26" s="30"/>
    </row>
    <row r="27" spans="1:43">
      <c r="A27" s="313" t="s">
        <v>48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7">
        <f>SUM(O27:AG27)</f>
        <v>0</v>
      </c>
      <c r="AI27" s="30"/>
      <c r="AM27" s="4"/>
      <c r="AQ27" s="30"/>
    </row>
    <row r="28" spans="1:43" s="328" customFormat="1" ht="5.0999999999999996" customHeight="1">
      <c r="A28" s="427"/>
      <c r="B28" s="333"/>
      <c r="C28" s="334"/>
      <c r="D28" s="335"/>
      <c r="E28" s="335"/>
      <c r="F28" s="335"/>
      <c r="G28" s="335"/>
      <c r="H28" s="335"/>
      <c r="I28" s="335"/>
      <c r="J28" s="335"/>
      <c r="K28" s="336"/>
      <c r="L28" s="336"/>
      <c r="M28" s="336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538"/>
      <c r="AI28" s="339"/>
      <c r="AM28" s="428"/>
      <c r="AQ28" s="339"/>
    </row>
    <row r="29" spans="1:43">
      <c r="A29" s="716" t="s">
        <v>49</v>
      </c>
      <c r="B29" s="71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8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3"/>
      <c r="N30" s="180"/>
      <c r="O30" s="181">
        <v>0</v>
      </c>
      <c r="P30" s="63"/>
      <c r="Q30" s="180"/>
      <c r="R30" s="181">
        <v>0</v>
      </c>
      <c r="S30" s="63"/>
      <c r="T30" s="180"/>
      <c r="U30" s="181">
        <v>0</v>
      </c>
      <c r="V30" s="63"/>
      <c r="W30" s="180"/>
      <c r="X30" s="181">
        <v>0</v>
      </c>
      <c r="Y30" s="63"/>
      <c r="Z30" s="180"/>
      <c r="AA30" s="181">
        <v>0</v>
      </c>
      <c r="AB30" s="63"/>
      <c r="AC30" s="180"/>
      <c r="AD30" s="181">
        <v>0</v>
      </c>
      <c r="AE30" s="63"/>
      <c r="AF30" s="180"/>
      <c r="AG30" s="181">
        <v>0</v>
      </c>
      <c r="AH30" s="287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6"/>
      <c r="N31" s="186"/>
      <c r="O31" s="187">
        <v>0</v>
      </c>
      <c r="P31" s="86"/>
      <c r="Q31" s="186"/>
      <c r="R31" s="187">
        <v>0</v>
      </c>
      <c r="S31" s="86"/>
      <c r="T31" s="186"/>
      <c r="U31" s="187">
        <v>0</v>
      </c>
      <c r="V31" s="86"/>
      <c r="W31" s="186"/>
      <c r="X31" s="187">
        <v>0</v>
      </c>
      <c r="Y31" s="86"/>
      <c r="Z31" s="186"/>
      <c r="AA31" s="187">
        <v>0</v>
      </c>
      <c r="AB31" s="86"/>
      <c r="AC31" s="186"/>
      <c r="AD31" s="187">
        <v>0</v>
      </c>
      <c r="AE31" s="86"/>
      <c r="AF31" s="186"/>
      <c r="AG31" s="187">
        <v>0</v>
      </c>
      <c r="AH31" s="679">
        <f>SUM(O31:AG31)</f>
        <v>0</v>
      </c>
      <c r="AI31" s="34"/>
      <c r="AQ31" s="34"/>
    </row>
    <row r="32" spans="1:43">
      <c r="A32" s="409" t="s">
        <v>45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6"/>
      <c r="N32" s="186"/>
      <c r="O32" s="187">
        <v>0</v>
      </c>
      <c r="P32" s="86"/>
      <c r="Q32" s="186"/>
      <c r="R32" s="187">
        <v>0</v>
      </c>
      <c r="S32" s="86"/>
      <c r="T32" s="186"/>
      <c r="U32" s="187">
        <v>0</v>
      </c>
      <c r="V32" s="86"/>
      <c r="W32" s="186"/>
      <c r="X32" s="187">
        <v>0</v>
      </c>
      <c r="Y32" s="86"/>
      <c r="Z32" s="186"/>
      <c r="AA32" s="187">
        <v>0</v>
      </c>
      <c r="AB32" s="86"/>
      <c r="AC32" s="186"/>
      <c r="AD32" s="187">
        <v>0</v>
      </c>
      <c r="AE32" s="86"/>
      <c r="AF32" s="186"/>
      <c r="AG32" s="187">
        <v>0</v>
      </c>
      <c r="AH32" s="679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6"/>
      <c r="N33" s="186"/>
      <c r="O33" s="187">
        <v>0</v>
      </c>
      <c r="P33" s="86"/>
      <c r="Q33" s="186"/>
      <c r="R33" s="187">
        <v>0</v>
      </c>
      <c r="S33" s="86"/>
      <c r="T33" s="186"/>
      <c r="U33" s="187">
        <v>0</v>
      </c>
      <c r="V33" s="86"/>
      <c r="W33" s="186"/>
      <c r="X33" s="187">
        <v>0</v>
      </c>
      <c r="Y33" s="86"/>
      <c r="Z33" s="186"/>
      <c r="AA33" s="187">
        <v>0</v>
      </c>
      <c r="AB33" s="86"/>
      <c r="AC33" s="186"/>
      <c r="AD33" s="187">
        <v>0</v>
      </c>
      <c r="AE33" s="86"/>
      <c r="AF33" s="186"/>
      <c r="AG33" s="187">
        <v>0</v>
      </c>
      <c r="AH33" s="679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4"/>
      <c r="N34" s="182"/>
      <c r="O34" s="183">
        <v>0</v>
      </c>
      <c r="P34" s="64"/>
      <c r="Q34" s="182"/>
      <c r="R34" s="183">
        <v>0</v>
      </c>
      <c r="S34" s="64"/>
      <c r="T34" s="182"/>
      <c r="U34" s="183">
        <v>0</v>
      </c>
      <c r="V34" s="64"/>
      <c r="W34" s="182"/>
      <c r="X34" s="183">
        <v>0</v>
      </c>
      <c r="Y34" s="64"/>
      <c r="Z34" s="182"/>
      <c r="AA34" s="183">
        <v>0</v>
      </c>
      <c r="AB34" s="64"/>
      <c r="AC34" s="182"/>
      <c r="AD34" s="183">
        <v>0</v>
      </c>
      <c r="AE34" s="64"/>
      <c r="AF34" s="182"/>
      <c r="AG34" s="183">
        <v>0</v>
      </c>
      <c r="AH34" s="679">
        <f>SUM(O34:AG34)</f>
        <v>0</v>
      </c>
      <c r="AI34" s="30"/>
      <c r="AQ34" s="30"/>
    </row>
    <row r="35" spans="1:43">
      <c r="A35" s="313" t="s">
        <v>55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9">
        <f>SUM(AH30:AH34)</f>
        <v>0</v>
      </c>
      <c r="AI35" s="30"/>
      <c r="AQ35" s="30"/>
    </row>
    <row r="36" spans="1:43" s="328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9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300"/>
      <c r="AI37" s="9"/>
      <c r="AQ37" s="9"/>
    </row>
    <row r="38" spans="1:43" ht="12.75" customHeight="1">
      <c r="A38" s="403" t="s">
        <v>63</v>
      </c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63"/>
      <c r="N38" s="180"/>
      <c r="O38" s="181">
        <v>0</v>
      </c>
      <c r="P38" s="63"/>
      <c r="Q38" s="180"/>
      <c r="R38" s="181">
        <v>0</v>
      </c>
      <c r="S38" s="63"/>
      <c r="T38" s="180"/>
      <c r="U38" s="181">
        <v>0</v>
      </c>
      <c r="V38" s="63"/>
      <c r="W38" s="180"/>
      <c r="X38" s="181">
        <v>0</v>
      </c>
      <c r="Y38" s="63"/>
      <c r="Z38" s="180"/>
      <c r="AA38" s="181">
        <v>0</v>
      </c>
      <c r="AB38" s="63"/>
      <c r="AC38" s="180"/>
      <c r="AD38" s="181">
        <v>0</v>
      </c>
      <c r="AE38" s="63"/>
      <c r="AF38" s="180"/>
      <c r="AG38" s="181">
        <v>0</v>
      </c>
      <c r="AH38" s="287">
        <f t="shared" ref="AH38:AH45" si="26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6"/>
      <c r="N39" s="186"/>
      <c r="O39" s="187">
        <v>0</v>
      </c>
      <c r="P39" s="86"/>
      <c r="Q39" s="186"/>
      <c r="R39" s="187">
        <v>0</v>
      </c>
      <c r="S39" s="86"/>
      <c r="T39" s="186"/>
      <c r="U39" s="187">
        <v>0</v>
      </c>
      <c r="V39" s="86"/>
      <c r="W39" s="186"/>
      <c r="X39" s="187">
        <v>0</v>
      </c>
      <c r="Y39" s="86"/>
      <c r="Z39" s="186"/>
      <c r="AA39" s="187">
        <v>0</v>
      </c>
      <c r="AB39" s="86"/>
      <c r="AC39" s="186"/>
      <c r="AD39" s="187">
        <v>0</v>
      </c>
      <c r="AE39" s="86"/>
      <c r="AF39" s="186"/>
      <c r="AG39" s="187">
        <v>0</v>
      </c>
      <c r="AH39" s="679">
        <f t="shared" si="26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2"/>
      <c r="L40" s="472"/>
      <c r="M40" s="86"/>
      <c r="N40" s="186"/>
      <c r="O40" s="187">
        <v>0</v>
      </c>
      <c r="P40" s="86"/>
      <c r="Q40" s="186"/>
      <c r="R40" s="187">
        <v>0</v>
      </c>
      <c r="S40" s="86"/>
      <c r="T40" s="186"/>
      <c r="U40" s="187">
        <v>0</v>
      </c>
      <c r="V40" s="86"/>
      <c r="W40" s="186"/>
      <c r="X40" s="187">
        <v>0</v>
      </c>
      <c r="Y40" s="86"/>
      <c r="Z40" s="186"/>
      <c r="AA40" s="187">
        <v>0</v>
      </c>
      <c r="AB40" s="86"/>
      <c r="AC40" s="186"/>
      <c r="AD40" s="187">
        <v>0</v>
      </c>
      <c r="AE40" s="86"/>
      <c r="AF40" s="186"/>
      <c r="AG40" s="187">
        <v>0</v>
      </c>
      <c r="AH40" s="679">
        <f t="shared" si="26"/>
        <v>0</v>
      </c>
      <c r="AI40" s="34"/>
      <c r="AQ40" s="34"/>
    </row>
    <row r="41" spans="1:43" ht="12.75" customHeight="1">
      <c r="A41" s="405" t="s">
        <v>122</v>
      </c>
      <c r="B41" s="362"/>
      <c r="C41" s="362"/>
      <c r="D41" s="362"/>
      <c r="E41" s="400"/>
      <c r="F41" s="410"/>
      <c r="G41" s="410"/>
      <c r="H41" s="400"/>
      <c r="I41" s="400"/>
      <c r="J41" s="400"/>
      <c r="K41" s="495">
        <v>0</v>
      </c>
      <c r="L41" s="499">
        <v>0</v>
      </c>
      <c r="M41" s="87"/>
      <c r="N41" s="290"/>
      <c r="O41" s="189">
        <f>L41</f>
        <v>0</v>
      </c>
      <c r="P41" s="87"/>
      <c r="Q41" s="290"/>
      <c r="R41" s="189">
        <f>ROUND(O41*(1+$K$41),0)</f>
        <v>0</v>
      </c>
      <c r="S41" s="87"/>
      <c r="T41" s="290"/>
      <c r="U41" s="189">
        <f>ROUND(R41*(1+$K$41),0)</f>
        <v>0</v>
      </c>
      <c r="V41" s="87"/>
      <c r="W41" s="290"/>
      <c r="X41" s="189">
        <f>ROUND(U41*(1+$K$41),0)</f>
        <v>0</v>
      </c>
      <c r="Y41" s="87"/>
      <c r="Z41" s="290"/>
      <c r="AA41" s="189">
        <f>ROUND(X41*(1+$K$41),0)</f>
        <v>0</v>
      </c>
      <c r="AB41" s="87"/>
      <c r="AC41" s="290"/>
      <c r="AD41" s="189">
        <f>ROUND(AA41*(1+$K$41),0)</f>
        <v>0</v>
      </c>
      <c r="AE41" s="87"/>
      <c r="AF41" s="290"/>
      <c r="AG41" s="189">
        <f>ROUND(AD41*(1+$K$41),0)</f>
        <v>0</v>
      </c>
      <c r="AH41" s="679">
        <f t="shared" si="26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6"/>
      <c r="N42" s="186"/>
      <c r="O42" s="187">
        <v>0</v>
      </c>
      <c r="P42" s="86"/>
      <c r="Q42" s="186"/>
      <c r="R42" s="187">
        <v>0</v>
      </c>
      <c r="S42" s="86"/>
      <c r="T42" s="186"/>
      <c r="U42" s="187">
        <v>0</v>
      </c>
      <c r="V42" s="86"/>
      <c r="W42" s="186"/>
      <c r="X42" s="187">
        <v>0</v>
      </c>
      <c r="Y42" s="86"/>
      <c r="Z42" s="186"/>
      <c r="AA42" s="187">
        <v>0</v>
      </c>
      <c r="AB42" s="86"/>
      <c r="AC42" s="186"/>
      <c r="AD42" s="187">
        <v>0</v>
      </c>
      <c r="AE42" s="86"/>
      <c r="AF42" s="186"/>
      <c r="AG42" s="187">
        <v>0</v>
      </c>
      <c r="AH42" s="679">
        <f t="shared" si="26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6"/>
      <c r="N43" s="186"/>
      <c r="O43" s="187">
        <v>0</v>
      </c>
      <c r="P43" s="86"/>
      <c r="Q43" s="186"/>
      <c r="R43" s="187">
        <v>0</v>
      </c>
      <c r="S43" s="86"/>
      <c r="T43" s="186"/>
      <c r="U43" s="187">
        <v>0</v>
      </c>
      <c r="V43" s="86"/>
      <c r="W43" s="186"/>
      <c r="X43" s="187">
        <v>0</v>
      </c>
      <c r="Y43" s="86"/>
      <c r="Z43" s="186"/>
      <c r="AA43" s="187">
        <v>0</v>
      </c>
      <c r="AB43" s="86"/>
      <c r="AC43" s="186"/>
      <c r="AD43" s="187">
        <v>0</v>
      </c>
      <c r="AE43" s="86"/>
      <c r="AF43" s="186"/>
      <c r="AG43" s="187">
        <v>0</v>
      </c>
      <c r="AH43" s="679">
        <f t="shared" si="26"/>
        <v>0</v>
      </c>
      <c r="AI43" s="30"/>
      <c r="AQ43" s="30"/>
    </row>
    <row r="44" spans="1:43">
      <c r="A44" s="405" t="s">
        <v>125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86"/>
      <c r="N44" s="186"/>
      <c r="O44" s="187">
        <v>0</v>
      </c>
      <c r="P44" s="86"/>
      <c r="Q44" s="186"/>
      <c r="R44" s="187">
        <v>0</v>
      </c>
      <c r="S44" s="86"/>
      <c r="T44" s="186"/>
      <c r="U44" s="187">
        <v>0</v>
      </c>
      <c r="V44" s="86"/>
      <c r="W44" s="186"/>
      <c r="X44" s="187">
        <v>0</v>
      </c>
      <c r="Y44" s="86"/>
      <c r="Z44" s="186"/>
      <c r="AA44" s="187">
        <v>0</v>
      </c>
      <c r="AB44" s="86"/>
      <c r="AC44" s="186"/>
      <c r="AD44" s="187">
        <v>0</v>
      </c>
      <c r="AE44" s="86"/>
      <c r="AF44" s="186"/>
      <c r="AG44" s="187">
        <v>0</v>
      </c>
      <c r="AH44" s="679">
        <f t="shared" si="26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4"/>
      <c r="N45" s="182"/>
      <c r="O45" s="183">
        <v>0</v>
      </c>
      <c r="P45" s="64"/>
      <c r="Q45" s="182"/>
      <c r="R45" s="183">
        <v>0</v>
      </c>
      <c r="S45" s="64"/>
      <c r="T45" s="182"/>
      <c r="U45" s="183">
        <v>0</v>
      </c>
      <c r="V45" s="64"/>
      <c r="W45" s="182"/>
      <c r="X45" s="183">
        <v>0</v>
      </c>
      <c r="Y45" s="64"/>
      <c r="Z45" s="182"/>
      <c r="AA45" s="183">
        <v>0</v>
      </c>
      <c r="AB45" s="64"/>
      <c r="AC45" s="182"/>
      <c r="AD45" s="183">
        <v>0</v>
      </c>
      <c r="AE45" s="64"/>
      <c r="AF45" s="182"/>
      <c r="AG45" s="183">
        <v>0</v>
      </c>
      <c r="AH45" s="679">
        <f t="shared" si="26"/>
        <v>0</v>
      </c>
      <c r="AI45" s="30"/>
      <c r="AQ45" s="30"/>
    </row>
    <row r="46" spans="1:43">
      <c r="A46" s="313" t="s">
        <v>72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11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9">
        <f>SUM(AH38:AH45)</f>
        <v>0</v>
      </c>
      <c r="AI46" s="30"/>
      <c r="AQ46" s="30"/>
    </row>
    <row r="47" spans="1:43" s="328" customFormat="1" ht="5.0999999999999996" customHeight="1">
      <c r="A47" s="423"/>
      <c r="B47" s="424"/>
      <c r="C47" s="335"/>
      <c r="D47" s="425"/>
      <c r="E47" s="425"/>
      <c r="F47" s="425"/>
      <c r="G47" s="425"/>
      <c r="H47" s="425"/>
      <c r="I47" s="425"/>
      <c r="J47" s="425"/>
      <c r="K47" s="336"/>
      <c r="L47" s="336"/>
      <c r="M47" s="336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426"/>
      <c r="AI47" s="339"/>
      <c r="AQ47" s="339"/>
    </row>
    <row r="48" spans="1:43">
      <c r="A48" s="285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301"/>
      <c r="AI48" s="9"/>
      <c r="AM48" s="4"/>
      <c r="AQ48" s="9"/>
    </row>
    <row r="49" spans="1:45" ht="12.75" customHeight="1">
      <c r="A49" s="291"/>
      <c r="B49" s="50"/>
      <c r="C49" s="50"/>
      <c r="D49" s="50"/>
      <c r="E49" s="50"/>
      <c r="F49" s="50"/>
      <c r="G49" s="50"/>
      <c r="H49" s="50"/>
      <c r="I49" s="50"/>
      <c r="J49" s="50"/>
      <c r="K49" s="461"/>
      <c r="L49" s="462" t="s">
        <v>74</v>
      </c>
      <c r="M49" s="88"/>
      <c r="N49" s="276"/>
      <c r="O49" s="192">
        <v>0</v>
      </c>
      <c r="P49" s="88"/>
      <c r="Q49" s="276"/>
      <c r="R49" s="192">
        <v>0</v>
      </c>
      <c r="S49" s="88"/>
      <c r="T49" s="276"/>
      <c r="U49" s="192">
        <v>0</v>
      </c>
      <c r="V49" s="88"/>
      <c r="W49" s="276"/>
      <c r="X49" s="192">
        <v>0</v>
      </c>
      <c r="Y49" s="88"/>
      <c r="Z49" s="276"/>
      <c r="AA49" s="192">
        <v>0</v>
      </c>
      <c r="AB49" s="88"/>
      <c r="AC49" s="276"/>
      <c r="AD49" s="192">
        <v>0</v>
      </c>
      <c r="AE49" s="88"/>
      <c r="AF49" s="276"/>
      <c r="AG49" s="192">
        <v>0</v>
      </c>
      <c r="AH49" s="287">
        <f>SUM(O49:AG49)</f>
        <v>0</v>
      </c>
      <c r="AI49" s="30"/>
      <c r="AM49" s="4"/>
      <c r="AQ49" s="30"/>
    </row>
    <row r="50" spans="1:45">
      <c r="A50" s="292" t="s">
        <v>75</v>
      </c>
      <c r="B50" s="715"/>
      <c r="C50" s="715"/>
      <c r="D50" s="715"/>
      <c r="E50" s="118"/>
      <c r="F50" s="118"/>
      <c r="G50" s="118"/>
      <c r="H50" s="118"/>
      <c r="I50" s="118"/>
      <c r="J50" s="118"/>
      <c r="K50" s="463"/>
      <c r="L50" s="464" t="s">
        <v>76</v>
      </c>
      <c r="M50" s="89"/>
      <c r="N50" s="186"/>
      <c r="O50" s="187">
        <v>0</v>
      </c>
      <c r="P50" s="89"/>
      <c r="Q50" s="186"/>
      <c r="R50" s="187">
        <v>0</v>
      </c>
      <c r="S50" s="89"/>
      <c r="T50" s="186"/>
      <c r="U50" s="187">
        <v>0</v>
      </c>
      <c r="V50" s="89"/>
      <c r="W50" s="186"/>
      <c r="X50" s="187">
        <v>0</v>
      </c>
      <c r="Y50" s="89"/>
      <c r="Z50" s="186"/>
      <c r="AA50" s="187">
        <v>0</v>
      </c>
      <c r="AB50" s="89"/>
      <c r="AC50" s="186"/>
      <c r="AD50" s="187">
        <v>0</v>
      </c>
      <c r="AE50" s="89"/>
      <c r="AF50" s="186"/>
      <c r="AG50" s="187">
        <v>0</v>
      </c>
      <c r="AH50" s="679">
        <f>SUM(O50:AG50)</f>
        <v>0</v>
      </c>
      <c r="AI50" s="30"/>
      <c r="AM50" s="4"/>
      <c r="AQ50" s="30"/>
    </row>
    <row r="51" spans="1:45" s="10" customFormat="1">
      <c r="A51" s="293"/>
      <c r="B51" s="56"/>
      <c r="C51" s="56"/>
      <c r="D51" s="56"/>
      <c r="E51" s="56"/>
      <c r="F51" s="56"/>
      <c r="G51" s="56"/>
      <c r="H51" s="56"/>
      <c r="I51" s="56"/>
      <c r="J51" s="56"/>
      <c r="K51" s="465"/>
      <c r="L51" s="466" t="s">
        <v>77</v>
      </c>
      <c r="M51" s="90"/>
      <c r="N51" s="193"/>
      <c r="O51" s="194">
        <f>O49+O50</f>
        <v>0</v>
      </c>
      <c r="P51" s="90"/>
      <c r="Q51" s="193"/>
      <c r="R51" s="194">
        <f>R49+R50</f>
        <v>0</v>
      </c>
      <c r="S51" s="90"/>
      <c r="T51" s="193"/>
      <c r="U51" s="194">
        <f>U49+U50</f>
        <v>0</v>
      </c>
      <c r="V51" s="90"/>
      <c r="W51" s="193"/>
      <c r="X51" s="194">
        <f>X49+X50</f>
        <v>0</v>
      </c>
      <c r="Y51" s="90"/>
      <c r="Z51" s="193"/>
      <c r="AA51" s="194">
        <f>AA49+AA50</f>
        <v>0</v>
      </c>
      <c r="AB51" s="90"/>
      <c r="AC51" s="193"/>
      <c r="AD51" s="194">
        <f>AD49+AD50</f>
        <v>0</v>
      </c>
      <c r="AE51" s="90"/>
      <c r="AF51" s="193"/>
      <c r="AG51" s="194">
        <f>AG49+AG50</f>
        <v>0</v>
      </c>
      <c r="AH51" s="294">
        <f>SUM(AH49:AH50)</f>
        <v>0</v>
      </c>
      <c r="AI51" s="35"/>
      <c r="AM51" s="11"/>
      <c r="AQ51" s="35"/>
    </row>
    <row r="52" spans="1:45" ht="12.75" customHeight="1">
      <c r="A52" s="295"/>
      <c r="B52" s="57"/>
      <c r="C52" s="57"/>
      <c r="D52" s="57"/>
      <c r="E52" s="57"/>
      <c r="F52" s="57"/>
      <c r="G52" s="57"/>
      <c r="H52" s="57"/>
      <c r="I52" s="57"/>
      <c r="J52" s="57"/>
      <c r="K52" s="461"/>
      <c r="L52" s="462" t="s">
        <v>74</v>
      </c>
      <c r="M52" s="88"/>
      <c r="N52" s="276"/>
      <c r="O52" s="192">
        <v>0</v>
      </c>
      <c r="P52" s="88"/>
      <c r="Q52" s="276"/>
      <c r="R52" s="192">
        <v>0</v>
      </c>
      <c r="S52" s="88"/>
      <c r="T52" s="276"/>
      <c r="U52" s="192">
        <v>0</v>
      </c>
      <c r="V52" s="88"/>
      <c r="W52" s="276"/>
      <c r="X52" s="192">
        <v>0</v>
      </c>
      <c r="Y52" s="88"/>
      <c r="Z52" s="276"/>
      <c r="AA52" s="192">
        <v>0</v>
      </c>
      <c r="AB52" s="88"/>
      <c r="AC52" s="276"/>
      <c r="AD52" s="192">
        <v>0</v>
      </c>
      <c r="AE52" s="88"/>
      <c r="AF52" s="276"/>
      <c r="AG52" s="192">
        <v>0</v>
      </c>
      <c r="AH52" s="287">
        <f>SUM(O52:AG52)</f>
        <v>0</v>
      </c>
      <c r="AI52" s="30"/>
      <c r="AM52" s="4"/>
      <c r="AQ52" s="30"/>
    </row>
    <row r="53" spans="1:45" ht="12.75" customHeight="1">
      <c r="A53" s="292" t="s">
        <v>78</v>
      </c>
      <c r="B53" s="715"/>
      <c r="C53" s="715"/>
      <c r="D53" s="715"/>
      <c r="E53" s="118"/>
      <c r="F53" s="118"/>
      <c r="G53" s="118"/>
      <c r="H53" s="118"/>
      <c r="I53" s="118"/>
      <c r="J53" s="118"/>
      <c r="K53" s="463"/>
      <c r="L53" s="464" t="s">
        <v>76</v>
      </c>
      <c r="M53" s="89"/>
      <c r="N53" s="186"/>
      <c r="O53" s="187">
        <v>0</v>
      </c>
      <c r="P53" s="89"/>
      <c r="Q53" s="186"/>
      <c r="R53" s="187">
        <v>0</v>
      </c>
      <c r="S53" s="89"/>
      <c r="T53" s="186"/>
      <c r="U53" s="187">
        <v>0</v>
      </c>
      <c r="V53" s="89"/>
      <c r="W53" s="186"/>
      <c r="X53" s="187">
        <v>0</v>
      </c>
      <c r="Y53" s="89"/>
      <c r="Z53" s="186"/>
      <c r="AA53" s="187">
        <v>0</v>
      </c>
      <c r="AB53" s="89"/>
      <c r="AC53" s="186"/>
      <c r="AD53" s="187">
        <v>0</v>
      </c>
      <c r="AE53" s="89"/>
      <c r="AF53" s="186"/>
      <c r="AG53" s="187">
        <v>0</v>
      </c>
      <c r="AH53" s="287">
        <f>SUM(O53:AG53)</f>
        <v>0</v>
      </c>
      <c r="AI53" s="30"/>
      <c r="AM53" s="4"/>
      <c r="AQ53" s="30"/>
    </row>
    <row r="54" spans="1:45" s="10" customFormat="1">
      <c r="A54" s="293"/>
      <c r="B54" s="56"/>
      <c r="C54" s="56"/>
      <c r="D54" s="56"/>
      <c r="E54" s="56"/>
      <c r="F54" s="56"/>
      <c r="G54" s="56"/>
      <c r="H54" s="56"/>
      <c r="I54" s="56"/>
      <c r="J54" s="56"/>
      <c r="K54" s="465"/>
      <c r="L54" s="466" t="s">
        <v>77</v>
      </c>
      <c r="M54" s="90"/>
      <c r="N54" s="193"/>
      <c r="O54" s="194">
        <f>SUM(O52:O53)</f>
        <v>0</v>
      </c>
      <c r="P54" s="90"/>
      <c r="Q54" s="193"/>
      <c r="R54" s="194">
        <f>SUM(R52:R53)</f>
        <v>0</v>
      </c>
      <c r="S54" s="90"/>
      <c r="T54" s="193"/>
      <c r="U54" s="194">
        <f>SUM(U52:U53)</f>
        <v>0</v>
      </c>
      <c r="V54" s="90"/>
      <c r="W54" s="193"/>
      <c r="X54" s="194">
        <f>SUM(X52:X53)</f>
        <v>0</v>
      </c>
      <c r="Y54" s="90"/>
      <c r="Z54" s="193"/>
      <c r="AA54" s="194">
        <f>SUM(AA52:AA53)</f>
        <v>0</v>
      </c>
      <c r="AB54" s="90"/>
      <c r="AC54" s="193"/>
      <c r="AD54" s="194">
        <f>SUM(AD52:AD53)</f>
        <v>0</v>
      </c>
      <c r="AE54" s="90"/>
      <c r="AF54" s="193"/>
      <c r="AG54" s="194">
        <f>SUM(AG52:AG53)</f>
        <v>0</v>
      </c>
      <c r="AH54" s="294">
        <f>SUM(AH52:AH53)</f>
        <v>0</v>
      </c>
      <c r="AI54" s="35"/>
      <c r="AM54" s="11"/>
      <c r="AQ54" s="35"/>
    </row>
    <row r="55" spans="1:45">
      <c r="A55" s="296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5"/>
      <c r="O55" s="194">
        <f>O51+O54</f>
        <v>0</v>
      </c>
      <c r="P55" s="95"/>
      <c r="Q55" s="195"/>
      <c r="R55" s="194">
        <f>R51+R54</f>
        <v>0</v>
      </c>
      <c r="S55" s="95"/>
      <c r="T55" s="195"/>
      <c r="U55" s="194">
        <f>U51+U54</f>
        <v>0</v>
      </c>
      <c r="V55" s="95"/>
      <c r="W55" s="195"/>
      <c r="X55" s="194">
        <f>X51+X54</f>
        <v>0</v>
      </c>
      <c r="Y55" s="95"/>
      <c r="Z55" s="195"/>
      <c r="AA55" s="194">
        <f>AA51+AA54</f>
        <v>0</v>
      </c>
      <c r="AB55" s="95"/>
      <c r="AC55" s="195"/>
      <c r="AD55" s="194">
        <f>AD51+AD54</f>
        <v>0</v>
      </c>
      <c r="AE55" s="95"/>
      <c r="AF55" s="195"/>
      <c r="AG55" s="194">
        <f>AG51+AG54</f>
        <v>0</v>
      </c>
      <c r="AH55" s="297">
        <f>AH51+AH54</f>
        <v>0</v>
      </c>
      <c r="AI55" s="30"/>
      <c r="AM55" s="4"/>
      <c r="AQ55" s="30"/>
    </row>
    <row r="56" spans="1:45" s="328" customFormat="1" ht="5.0999999999999996" customHeight="1" thickBot="1">
      <c r="A56" s="427"/>
      <c r="B56" s="333"/>
      <c r="C56" s="334"/>
      <c r="D56" s="334"/>
      <c r="E56" s="334"/>
      <c r="F56" s="334"/>
      <c r="G56" s="334"/>
      <c r="H56" s="334"/>
      <c r="I56" s="334"/>
      <c r="J56" s="334"/>
      <c r="K56" s="336"/>
      <c r="L56" s="336"/>
      <c r="M56" s="33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326"/>
      <c r="AH56" s="693"/>
      <c r="AI56" s="326"/>
      <c r="AM56" s="428"/>
      <c r="AQ56" s="326"/>
    </row>
    <row r="57" spans="1:45" ht="13.5" customHeight="1" thickBot="1">
      <c r="A57" s="654" t="s">
        <v>86</v>
      </c>
      <c r="B57" s="655"/>
      <c r="C57" s="655"/>
      <c r="D57" s="655"/>
      <c r="E57" s="655"/>
      <c r="F57" s="655"/>
      <c r="G57" s="655"/>
      <c r="H57" s="655"/>
      <c r="I57" s="655"/>
      <c r="J57" s="655"/>
      <c r="K57" s="655"/>
      <c r="L57" s="662"/>
      <c r="M57" s="663"/>
      <c r="N57" s="659"/>
      <c r="O57" s="660">
        <f>O17+O22+O27+O35+O46+O55</f>
        <v>0</v>
      </c>
      <c r="P57" s="663"/>
      <c r="Q57" s="659"/>
      <c r="R57" s="660">
        <f>R17+R22+R27+R35+R46+R55</f>
        <v>0</v>
      </c>
      <c r="S57" s="663"/>
      <c r="T57" s="659"/>
      <c r="U57" s="660">
        <f>U17+U22+U27+U35+U46+U55</f>
        <v>0</v>
      </c>
      <c r="V57" s="663"/>
      <c r="W57" s="659"/>
      <c r="X57" s="660">
        <f>X17+X22+X27+X35+X46+X55</f>
        <v>0</v>
      </c>
      <c r="Y57" s="663"/>
      <c r="Z57" s="659"/>
      <c r="AA57" s="660">
        <f>AA17+AA22+AA27+AA35+AA46+AA55</f>
        <v>0</v>
      </c>
      <c r="AB57" s="663"/>
      <c r="AC57" s="659"/>
      <c r="AD57" s="660">
        <f>AD17+AD22+AD27+AD35+AD46+AD55</f>
        <v>0</v>
      </c>
      <c r="AE57" s="663"/>
      <c r="AF57" s="659"/>
      <c r="AG57" s="660">
        <f>AG17+AG22+AG27+AG35+AG46+AG55</f>
        <v>0</v>
      </c>
      <c r="AH57" s="691">
        <f>AH17+AH22+AH27+AH35+AH46+AH55</f>
        <v>0</v>
      </c>
      <c r="AI57" s="30"/>
      <c r="AM57" s="4"/>
      <c r="AQ57" s="30"/>
    </row>
    <row r="58" spans="1:45" s="328" customFormat="1" ht="5.0999999999999996" customHeight="1">
      <c r="A58" s="429"/>
      <c r="C58" s="335"/>
      <c r="D58" s="425"/>
      <c r="E58" s="425"/>
      <c r="F58" s="425"/>
      <c r="G58" s="425"/>
      <c r="H58" s="425"/>
      <c r="I58" s="425"/>
      <c r="J58" s="425"/>
      <c r="K58" s="336"/>
      <c r="L58" s="336"/>
      <c r="M58" s="33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693"/>
      <c r="AI58" s="326"/>
      <c r="AK58" s="430"/>
      <c r="AL58" s="430"/>
      <c r="AM58" s="431"/>
      <c r="AN58" s="430"/>
      <c r="AO58" s="430"/>
      <c r="AP58" s="430"/>
      <c r="AQ58" s="326"/>
      <c r="AR58" s="430"/>
      <c r="AS58" s="430"/>
    </row>
    <row r="59" spans="1:45">
      <c r="A59" s="285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8"/>
      <c r="AI59" s="9"/>
      <c r="AM59" s="4"/>
      <c r="AQ59" s="9"/>
    </row>
    <row r="60" spans="1:45" s="328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6"/>
      <c r="N60" s="703"/>
      <c r="O60" s="704"/>
      <c r="P60" s="96"/>
      <c r="Q60" s="703"/>
      <c r="R60" s="704"/>
      <c r="S60" s="96"/>
      <c r="T60" s="703"/>
      <c r="U60" s="704"/>
      <c r="V60" s="96"/>
      <c r="W60" s="703"/>
      <c r="X60" s="704"/>
      <c r="Y60" s="96"/>
      <c r="Z60" s="703"/>
      <c r="AA60" s="704"/>
      <c r="AB60" s="96"/>
      <c r="AC60" s="703"/>
      <c r="AD60" s="704"/>
      <c r="AE60" s="96"/>
      <c r="AF60" s="703"/>
      <c r="AG60" s="704"/>
      <c r="AH60" s="693"/>
      <c r="AI60" s="326"/>
      <c r="AM60" s="428"/>
      <c r="AQ60" s="326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94"/>
      <c r="M61" s="120"/>
      <c r="N61" s="97"/>
      <c r="O61" s="277">
        <f>O57-(O22+O35+O41+O42+O55)+IF(SUM($N$51:O$51)&gt;25000,MAX(0,25000-SUM($N51:N51)),O$51)+IF(SUM($N$54:O$54)&gt;25000,MAX(0,25000-SUM($N54:N54)),O$54)</f>
        <v>0</v>
      </c>
      <c r="P61" s="120"/>
      <c r="Q61" s="97"/>
      <c r="R61" s="277">
        <f>R57-(R22+R35+R41+R42+R55)+IF(SUM($N$51:R$51)&gt;25000,MAX(0,25000-SUM($N51:Q51)),R$51)+IF(SUM($N$54:R$54)&gt;25000,MAX(0,25000-SUM($N54:Q54)),R$54)</f>
        <v>0</v>
      </c>
      <c r="S61" s="120"/>
      <c r="T61" s="97"/>
      <c r="U61" s="277">
        <f>U57-(U22+U35+U41+U42+U55)+IF(SUM($N$51:U$51)&gt;25000,MAX(0,25000-SUM($N51:T51)),U$51)+IF(SUM($N$54:U$54)&gt;25000,MAX(0,25000-SUM($N54:T54)),U$54)</f>
        <v>0</v>
      </c>
      <c r="V61" s="120"/>
      <c r="W61" s="97"/>
      <c r="X61" s="277">
        <f>X57-(X22+X35+X41+X42+X55)+IF(SUM($N$51:X$51)&gt;25000,MAX(0,25000-SUM($N51:W51)),X$51)+IF(SUM($N$54:X$54)&gt;25000,MAX(0,25000-SUM($N54:W54)),X$54)</f>
        <v>0</v>
      </c>
      <c r="Y61" s="120"/>
      <c r="Z61" s="97"/>
      <c r="AA61" s="277">
        <f>AA57-(AA22+AA35+AA41+AA42+AA55)+IF(SUM($N$51:AA$51)&gt;25000,MAX(0,25000-SUM($N51:Z51)),AA$51)+IF(SUM($N$54:AA$54)&gt;25000,MAX(0,25000-SUM($N54:Z54)),AA$54)</f>
        <v>0</v>
      </c>
      <c r="AB61" s="120"/>
      <c r="AC61" s="97"/>
      <c r="AD61" s="277">
        <f>AD57-(AD22+AD35+AD41+AD42+AD55)+IF(SUM($N$51:AD$51)&gt;25000,MAX(0,25000-SUM($N51:AC51)),AD$51)+IF(SUM($N$54:AD$54)&gt;25000,MAX(0,25000-SUM($N54:AC54)),AD$54)</f>
        <v>0</v>
      </c>
      <c r="AE61" s="120"/>
      <c r="AF61" s="97"/>
      <c r="AG61" s="277">
        <f>AG57-(AG22+AG35+AG41+AG42+AG55)+IF(SUM($N$51:AG$51)&gt;25000,MAX(0,25000-SUM($N51:AF51)),AG$51)+IF(SUM($N$54:AG$54)&gt;25000,MAX(0,25000-SUM($N54:AF54)),AG$54)</f>
        <v>0</v>
      </c>
      <c r="AH61" s="298">
        <f>SUM(O61:AG61)</f>
        <v>0</v>
      </c>
      <c r="AI61" s="36"/>
      <c r="AM61" s="12"/>
      <c r="AQ61" s="36"/>
    </row>
    <row r="62" spans="1:45" s="5" customFormat="1" ht="13.5" customHeight="1" thickBot="1">
      <c r="A62" s="484" t="s">
        <v>127</v>
      </c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695">
        <v>0.5</v>
      </c>
      <c r="M62" s="486"/>
      <c r="N62" s="487"/>
      <c r="O62" s="488">
        <f>ROUND(O61*$L$62,0)</f>
        <v>0</v>
      </c>
      <c r="P62" s="486"/>
      <c r="Q62" s="487"/>
      <c r="R62" s="488">
        <f>ROUND(R61*$L$62,0)</f>
        <v>0</v>
      </c>
      <c r="S62" s="486"/>
      <c r="T62" s="487"/>
      <c r="U62" s="488">
        <f>ROUND(U61*$L$62,0)</f>
        <v>0</v>
      </c>
      <c r="V62" s="486"/>
      <c r="W62" s="487"/>
      <c r="X62" s="488">
        <f>ROUND(X61*$L$62,0)</f>
        <v>0</v>
      </c>
      <c r="Y62" s="486"/>
      <c r="Z62" s="487"/>
      <c r="AA62" s="488">
        <f>ROUND(AA61*$L$62,0)</f>
        <v>0</v>
      </c>
      <c r="AB62" s="486"/>
      <c r="AC62" s="487"/>
      <c r="AD62" s="488">
        <f>ROUND(AD61*$L$62,0)</f>
        <v>0</v>
      </c>
      <c r="AE62" s="486"/>
      <c r="AF62" s="487"/>
      <c r="AG62" s="488">
        <f>ROUND(AG61*$L$62,0)</f>
        <v>0</v>
      </c>
      <c r="AH62" s="498">
        <f>SUM(O62:AG62)</f>
        <v>0</v>
      </c>
      <c r="AI62" s="30"/>
      <c r="AM62" s="13"/>
      <c r="AQ62" s="30"/>
    </row>
    <row r="63" spans="1:45" ht="13.5" thickBot="1">
      <c r="A63" s="654" t="s">
        <v>90</v>
      </c>
      <c r="B63" s="655"/>
      <c r="C63" s="656"/>
      <c r="D63" s="656"/>
      <c r="E63" s="656"/>
      <c r="F63" s="656"/>
      <c r="G63" s="656"/>
      <c r="H63" s="656"/>
      <c r="I63" s="656"/>
      <c r="J63" s="656"/>
      <c r="K63" s="657"/>
      <c r="L63" s="696"/>
      <c r="M63" s="658"/>
      <c r="N63" s="659"/>
      <c r="O63" s="660">
        <f>O57+O62</f>
        <v>0</v>
      </c>
      <c r="P63" s="658"/>
      <c r="Q63" s="659"/>
      <c r="R63" s="660">
        <f>R57+R62</f>
        <v>0</v>
      </c>
      <c r="S63" s="658"/>
      <c r="T63" s="659"/>
      <c r="U63" s="660">
        <f>U57+U62</f>
        <v>0</v>
      </c>
      <c r="V63" s="658"/>
      <c r="W63" s="659"/>
      <c r="X63" s="660">
        <f>X57+X62</f>
        <v>0</v>
      </c>
      <c r="Y63" s="658"/>
      <c r="Z63" s="659"/>
      <c r="AA63" s="660">
        <f>AA57+AA62</f>
        <v>0</v>
      </c>
      <c r="AB63" s="658"/>
      <c r="AC63" s="659"/>
      <c r="AD63" s="660">
        <f>AD57+AD62</f>
        <v>0</v>
      </c>
      <c r="AE63" s="658"/>
      <c r="AF63" s="659"/>
      <c r="AG63" s="660">
        <f>AG57+AG62</f>
        <v>0</v>
      </c>
      <c r="AH63" s="691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customSheetViews>
    <customSheetView guid="{843BFCF6-AF66-4DE9-9087-32A819643FC6}" fitToPage="1">
      <selection activeCell="O6" sqref="O6"/>
      <pageMargins left="0" right="0" top="0" bottom="0" header="0" footer="0"/>
      <pageSetup scale="70" orientation="portrait" r:id="rId1"/>
    </customSheetView>
  </customSheetViews>
  <mergeCells count="12">
    <mergeCell ref="N60:O60"/>
    <mergeCell ref="AQ3:AQ4"/>
    <mergeCell ref="AR3:AR4"/>
    <mergeCell ref="B50:D50"/>
    <mergeCell ref="AC60:AD60"/>
    <mergeCell ref="AF60:AG60"/>
    <mergeCell ref="A29:B29"/>
    <mergeCell ref="B53:D53"/>
    <mergeCell ref="Q60:R60"/>
    <mergeCell ref="T60:U60"/>
    <mergeCell ref="W60:X60"/>
    <mergeCell ref="Z60:AA60"/>
  </mergeCells>
  <conditionalFormatting sqref="D6:J6">
    <cfRule type="expression" dxfId="416" priority="46">
      <formula>$C6="sum"</formula>
    </cfRule>
    <cfRule type="expression" dxfId="415" priority="47">
      <formula>$C6="acad"</formula>
    </cfRule>
    <cfRule type="expression" dxfId="414" priority="48">
      <formula>$C6="cal"</formula>
    </cfRule>
    <cfRule type="expression" dxfId="413" priority="49">
      <formula>$C6="hourly"</formula>
    </cfRule>
    <cfRule type="expression" dxfId="412" priority="50">
      <formula>$C6="grad"</formula>
    </cfRule>
  </conditionalFormatting>
  <conditionalFormatting sqref="D6:J9">
    <cfRule type="expression" dxfId="411" priority="36">
      <formula>$C6="sum"</formula>
    </cfRule>
    <cfRule type="expression" dxfId="410" priority="37">
      <formula>$C6="acad"</formula>
    </cfRule>
    <cfRule type="expression" dxfId="409" priority="38">
      <formula>$C6="cal"</formula>
    </cfRule>
    <cfRule type="expression" dxfId="408" priority="39">
      <formula>$C6="hourly"</formula>
    </cfRule>
    <cfRule type="expression" dxfId="407" priority="40">
      <formula>$C6="grad"</formula>
    </cfRule>
  </conditionalFormatting>
  <conditionalFormatting sqref="D7:J7 D9:J9 D11:J11 D13:J13 D15:J15">
    <cfRule type="expression" dxfId="406" priority="41">
      <formula>$C7="sum"</formula>
    </cfRule>
    <cfRule type="expression" dxfId="405" priority="42">
      <formula>$C7="acad"</formula>
    </cfRule>
    <cfRule type="expression" dxfId="404" priority="43">
      <formula>$C7="cal"</formula>
    </cfRule>
    <cfRule type="expression" dxfId="403" priority="44">
      <formula>$C7="hourly"</formula>
    </cfRule>
    <cfRule type="expression" dxfId="402" priority="45">
      <formula>$C7="grad"</formula>
    </cfRule>
  </conditionalFormatting>
  <conditionalFormatting sqref="L6:L15">
    <cfRule type="expression" dxfId="401" priority="51" stopIfTrue="1">
      <formula>#REF!="grad"</formula>
    </cfRule>
    <cfRule type="expression" dxfId="400" priority="52">
      <formula>#REF!&lt;&gt;"grad"</formula>
    </cfRule>
  </conditionalFormatting>
  <conditionalFormatting sqref="D8:J8">
    <cfRule type="expression" dxfId="399" priority="31">
      <formula>$C8="sum"</formula>
    </cfRule>
    <cfRule type="expression" dxfId="398" priority="32">
      <formula>$C8="acad"</formula>
    </cfRule>
    <cfRule type="expression" dxfId="397" priority="33">
      <formula>$C8="cal"</formula>
    </cfRule>
    <cfRule type="expression" dxfId="396" priority="34">
      <formula>$C8="hourly"</formula>
    </cfRule>
    <cfRule type="expression" dxfId="395" priority="35">
      <formula>$C8="grad"</formula>
    </cfRule>
  </conditionalFormatting>
  <conditionalFormatting sqref="D10:J10">
    <cfRule type="expression" dxfId="394" priority="26">
      <formula>$C10="sum"</formula>
    </cfRule>
    <cfRule type="expression" dxfId="393" priority="27">
      <formula>$C10="acad"</formula>
    </cfRule>
    <cfRule type="expression" dxfId="392" priority="28">
      <formula>$C10="cal"</formula>
    </cfRule>
    <cfRule type="expression" dxfId="391" priority="29">
      <formula>$C10="hourly"</formula>
    </cfRule>
    <cfRule type="expression" dxfId="390" priority="30">
      <formula>$C10="grad"</formula>
    </cfRule>
  </conditionalFormatting>
  <conditionalFormatting sqref="D10:J11">
    <cfRule type="expression" dxfId="389" priority="21">
      <formula>$C10="sum"</formula>
    </cfRule>
    <cfRule type="expression" dxfId="388" priority="22">
      <formula>$C10="acad"</formula>
    </cfRule>
    <cfRule type="expression" dxfId="387" priority="23">
      <formula>$C10="cal"</formula>
    </cfRule>
    <cfRule type="expression" dxfId="386" priority="24">
      <formula>$C10="hourly"</formula>
    </cfRule>
    <cfRule type="expression" dxfId="385" priority="25">
      <formula>$C10="grad"</formula>
    </cfRule>
  </conditionalFormatting>
  <conditionalFormatting sqref="D12:J12">
    <cfRule type="expression" dxfId="384" priority="16">
      <formula>$C12="sum"</formula>
    </cfRule>
    <cfRule type="expression" dxfId="383" priority="17">
      <formula>$C12="acad"</formula>
    </cfRule>
    <cfRule type="expression" dxfId="382" priority="18">
      <formula>$C12="cal"</formula>
    </cfRule>
    <cfRule type="expression" dxfId="381" priority="19">
      <formula>$C12="hourly"</formula>
    </cfRule>
    <cfRule type="expression" dxfId="380" priority="20">
      <formula>$C12="grad"</formula>
    </cfRule>
  </conditionalFormatting>
  <conditionalFormatting sqref="D12:J13">
    <cfRule type="expression" dxfId="379" priority="11">
      <formula>$C12="sum"</formula>
    </cfRule>
    <cfRule type="expression" dxfId="378" priority="12">
      <formula>$C12="acad"</formula>
    </cfRule>
    <cfRule type="expression" dxfId="377" priority="13">
      <formula>$C12="cal"</formula>
    </cfRule>
    <cfRule type="expression" dxfId="376" priority="14">
      <formula>$C12="hourly"</formula>
    </cfRule>
    <cfRule type="expression" dxfId="375" priority="15">
      <formula>$C12="grad"</formula>
    </cfRule>
  </conditionalFormatting>
  <conditionalFormatting sqref="D14:J14">
    <cfRule type="expression" dxfId="374" priority="6">
      <formula>$C14="sum"</formula>
    </cfRule>
    <cfRule type="expression" dxfId="373" priority="7">
      <formula>$C14="acad"</formula>
    </cfRule>
    <cfRule type="expression" dxfId="372" priority="8">
      <formula>$C14="cal"</formula>
    </cfRule>
    <cfRule type="expression" dxfId="371" priority="9">
      <formula>$C14="hourly"</formula>
    </cfRule>
    <cfRule type="expression" dxfId="370" priority="10">
      <formula>$C14="grad"</formula>
    </cfRule>
  </conditionalFormatting>
  <conditionalFormatting sqref="D14:J15">
    <cfRule type="expression" dxfId="369" priority="1">
      <formula>$C14="sum"</formula>
    </cfRule>
    <cfRule type="expression" dxfId="368" priority="2">
      <formula>$C14="acad"</formula>
    </cfRule>
    <cfRule type="expression" dxfId="367" priority="3">
      <formula>$C14="cal"</formula>
    </cfRule>
    <cfRule type="expression" dxfId="366" priority="4">
      <formula>$C14="hourly"</formula>
    </cfRule>
    <cfRule type="expression" dxfId="365" priority="5">
      <formula>$C14="grad"</formula>
    </cfRule>
  </conditionalFormatting>
  <pageMargins left="0.7" right="0.7" top="0.75" bottom="0.75" header="0.3" footer="0.3"/>
  <pageSetup scale="29" orientation="portrait" r:id="rId2"/>
  <ignoredErrors>
    <ignoredError sqref="AH51" formula="1"/>
  </ignoredErrors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DFB49-D5AD-49F3-93D5-37DB51DEC73D}">
  <sheetPr codeName="Sheet3">
    <pageSetUpPr fitToPage="1"/>
  </sheetPr>
  <dimension ref="A1:AS64"/>
  <sheetViews>
    <sheetView zoomScaleNormal="100" workbookViewId="0">
      <selection activeCell="L14" sqref="L14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69" t="s">
        <v>111</v>
      </c>
      <c r="B1" s="670" t="s">
        <v>128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2"/>
      <c r="S1" s="31"/>
    </row>
    <row r="2" spans="1:44" ht="15.75" thickBot="1">
      <c r="A2" s="473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8"/>
      <c r="L2" s="697" t="s">
        <v>113</v>
      </c>
      <c r="M2" s="698">
        <v>0</v>
      </c>
      <c r="T2" s="12"/>
      <c r="X2" s="6"/>
      <c r="AD2" s="6"/>
      <c r="AM2" s="4"/>
    </row>
    <row r="3" spans="1:44" ht="15.75" customHeight="1">
      <c r="A3" s="626"/>
      <c r="B3" s="483"/>
      <c r="C3" s="107" t="s">
        <v>12</v>
      </c>
      <c r="D3" s="392"/>
      <c r="E3" s="393"/>
      <c r="F3" s="393"/>
      <c r="G3" s="393"/>
      <c r="H3" s="394"/>
      <c r="I3" s="394"/>
      <c r="J3" s="394"/>
      <c r="K3" s="107" t="s">
        <v>14</v>
      </c>
      <c r="L3" s="496" t="s">
        <v>16</v>
      </c>
      <c r="M3" s="497"/>
      <c r="N3" s="314"/>
      <c r="O3" s="315"/>
      <c r="P3" s="305"/>
      <c r="Q3" s="306"/>
      <c r="R3" s="307"/>
      <c r="S3" s="305"/>
      <c r="T3" s="306"/>
      <c r="U3" s="307"/>
      <c r="V3" s="305"/>
      <c r="W3" s="306"/>
      <c r="X3" s="307"/>
      <c r="Y3" s="673" t="s">
        <v>21</v>
      </c>
      <c r="Z3" s="314"/>
      <c r="AA3" s="315"/>
      <c r="AB3" s="305"/>
      <c r="AC3" s="306"/>
      <c r="AD3" s="307"/>
      <c r="AE3" s="673" t="s">
        <v>23</v>
      </c>
      <c r="AF3" s="314"/>
      <c r="AG3" s="315"/>
      <c r="AH3" s="108" t="s">
        <v>24</v>
      </c>
      <c r="AI3" s="32"/>
      <c r="AJ3" s="468"/>
      <c r="AK3" s="469"/>
      <c r="AL3" s="469" t="s">
        <v>25</v>
      </c>
      <c r="AM3" s="316"/>
      <c r="AN3" s="316"/>
      <c r="AO3" s="454"/>
      <c r="AP3" s="455"/>
      <c r="AQ3" s="711" t="s">
        <v>26</v>
      </c>
      <c r="AR3" s="713" t="s">
        <v>27</v>
      </c>
    </row>
    <row r="4" spans="1:44" ht="16.5" thickBot="1">
      <c r="A4" s="627" t="s">
        <v>9</v>
      </c>
      <c r="B4" s="628" t="s">
        <v>10</v>
      </c>
      <c r="C4" s="109" t="s">
        <v>28</v>
      </c>
      <c r="D4" s="395"/>
      <c r="E4" s="396"/>
      <c r="F4" s="396" t="s">
        <v>68</v>
      </c>
      <c r="G4" s="396"/>
      <c r="H4" s="397"/>
      <c r="I4" s="397"/>
      <c r="J4" s="397"/>
      <c r="K4" s="109" t="s">
        <v>30</v>
      </c>
      <c r="L4" s="109" t="s">
        <v>31</v>
      </c>
      <c r="M4" s="398"/>
      <c r="N4" s="459" t="s">
        <v>17</v>
      </c>
      <c r="O4" s="399"/>
      <c r="P4" s="458"/>
      <c r="Q4" s="459" t="s">
        <v>18</v>
      </c>
      <c r="R4" s="460"/>
      <c r="S4" s="458"/>
      <c r="T4" s="459" t="s">
        <v>19</v>
      </c>
      <c r="U4" s="460"/>
      <c r="V4" s="458"/>
      <c r="W4" s="459" t="s">
        <v>20</v>
      </c>
      <c r="X4" s="460"/>
      <c r="Y4" s="398"/>
      <c r="Z4" s="459"/>
      <c r="AA4" s="399"/>
      <c r="AB4" s="458"/>
      <c r="AC4" s="459" t="s">
        <v>22</v>
      </c>
      <c r="AD4" s="460"/>
      <c r="AE4" s="398"/>
      <c r="AF4" s="459"/>
      <c r="AG4" s="399"/>
      <c r="AH4" s="110"/>
      <c r="AI4" s="32"/>
      <c r="AJ4" s="318"/>
      <c r="AK4" s="319"/>
      <c r="AL4" s="319"/>
      <c r="AM4" s="319"/>
      <c r="AN4" s="319"/>
      <c r="AO4" s="456"/>
      <c r="AP4" s="457"/>
      <c r="AQ4" s="712"/>
      <c r="AR4" s="714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70" t="s">
        <v>17</v>
      </c>
      <c r="AK5" s="470" t="s">
        <v>18</v>
      </c>
      <c r="AL5" s="470" t="s">
        <v>19</v>
      </c>
      <c r="AM5" s="471" t="s">
        <v>20</v>
      </c>
      <c r="AN5" s="470" t="s">
        <v>21</v>
      </c>
      <c r="AO5" s="470" t="s">
        <v>22</v>
      </c>
      <c r="AP5" s="470" t="s">
        <v>23</v>
      </c>
      <c r="AQ5" s="99" t="s">
        <v>35</v>
      </c>
      <c r="AR5" s="99" t="s">
        <v>36</v>
      </c>
    </row>
    <row r="6" spans="1:44">
      <c r="A6" s="674"/>
      <c r="B6" s="675"/>
      <c r="C6" s="676"/>
      <c r="D6" s="677"/>
      <c r="E6" s="677"/>
      <c r="F6" s="677"/>
      <c r="G6" s="677"/>
      <c r="H6" s="677"/>
      <c r="I6" s="677"/>
      <c r="J6" s="677"/>
      <c r="K6" s="678"/>
      <c r="L6" s="531"/>
      <c r="M6" s="71">
        <f t="shared" ref="M6:M15" si="0">IF($C6="12-month",12*D6, IF($C6="9-month",9*D6, IF($C6="summer", 3*D6, IF($C6="grad",D6*6, IF($C6="hourly",D6/2080*12,0)))))</f>
        <v>0</v>
      </c>
      <c r="N6" s="273">
        <f t="shared" ref="N6:N15" si="1">ROUND(IF(C6="12-month",D6*K6,IF(C6="9-month",D6*K6,IF(C6="summer",K6*0.025*13*D6,IF(C6="grad",D6*K6,IF(C6="hourly",D6*K6,))))),0)</f>
        <v>0</v>
      </c>
      <c r="O6" s="274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8">
        <f>ROUND(IF(C6="12-month",E6*K6,IF(C6="9-month",E6*K6,IF(C6="summer",K6*0.025*13*E6,IF(C6="grad",E6*K6,IF(C6="hourly",E6*K6,)))))*(1+$M$2),0)</f>
        <v>0</v>
      </c>
      <c r="R6" s="274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81">
        <f>ROUND(IF(C6="12-month",F6*K6,IF(C6="9-month",F6*K6,IF(C6="summer",K6*0.025*13*F6,IF(C6="grad",F6*K6,IF(C6="hourly",F6*K6,)))))*((1+$M$2)^2),0)</f>
        <v>0</v>
      </c>
      <c r="U6" s="274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81">
        <f>ROUND(IF(C6="12-month",G6*K6,IF(C6="9-month",G6*K6,IF(C6="summer",K6*0.025*13*G6,IF(C6="grad",G6*K6,IF(C6="hourly",G6*K6,)))))*((1+$M$2)^3),0)</f>
        <v>0</v>
      </c>
      <c r="X6" s="274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81">
        <f>ROUND(IF(C6="12-month",H6*$K6,IF(C6="9-month",H6*$K6,IF(C6="summer",$K6*0.025*13*H6,IF(C6="grad",H6*$K6,IF(C6="hourly",H6*$K6,)))))*((1+$M$2)^4),0)</f>
        <v>0</v>
      </c>
      <c r="AA6" s="274">
        <f>ROUND(Z6*$L6,0)</f>
        <v>0</v>
      </c>
      <c r="AB6" s="72">
        <f>IF($C6="12-month",12*I6, IF($C6="9-month",9*I6, IF($C6="summer", 3*I6, IF($C6="grad",I6*6, IF($C6="hourly",I6/2080*12,0)))))</f>
        <v>0</v>
      </c>
      <c r="AC6" s="281">
        <f>ROUND(IF(C6="12-month",I6*$K6,IF(C6="9-month",I6*$K6,IF(C6="summer",$K6*0.025*13*I6,IF(C6="grad",I6*$K6,IF(C6="hourly",I6*$K6,)))))*((1+$M$2)^5),0)</f>
        <v>0</v>
      </c>
      <c r="AD6" s="274">
        <f>ROUND(AC6*$L6,0)</f>
        <v>0</v>
      </c>
      <c r="AE6" s="72">
        <f>IF($C6="12-month",12*J6, IF($C6="9-month",9*J6, IF($C6="summer", 3*J6, IF($C6="grad",J6*6, IF($C6="hourly",J6/2080*12,0)))))</f>
        <v>0</v>
      </c>
      <c r="AF6" s="281">
        <f>ROUND(IF(C6="12-month",J6*$K6,IF(C6="9-month",J6*$K6,IF(C6="summer",$K6*0.025*13*J6,IF(C6="grad",J6*$K6,IF(C6="hourly",J6*$K6,)))))*((1+$M$2)^6),0)</f>
        <v>0</v>
      </c>
      <c r="AG6" s="274">
        <f>ROUND(AF6*$L6,0)</f>
        <v>0</v>
      </c>
      <c r="AH6" s="679">
        <f>ROUND(SUM(N6,O6,Q6,R6,T6,U6,W6,X6,Z6,AA6,AC6,AD6,AF6,AG6),0)</f>
        <v>0</v>
      </c>
      <c r="AI6" s="33"/>
      <c r="AJ6" s="522">
        <f t="shared" ref="AJ6:AJ15" si="6">K6</f>
        <v>0</v>
      </c>
      <c r="AK6" s="523">
        <f t="shared" ref="AK6:AP15" si="7">ROUND(AJ6*(1+$M$2),0)</f>
        <v>0</v>
      </c>
      <c r="AL6" s="523">
        <f t="shared" si="7"/>
        <v>0</v>
      </c>
      <c r="AM6" s="523">
        <f t="shared" si="7"/>
        <v>0</v>
      </c>
      <c r="AN6" s="524">
        <f t="shared" si="7"/>
        <v>0</v>
      </c>
      <c r="AO6" s="524">
        <f t="shared" si="7"/>
        <v>0</v>
      </c>
      <c r="AP6" s="524">
        <f t="shared" si="7"/>
        <v>0</v>
      </c>
      <c r="AQ6" s="100"/>
      <c r="AR6" s="101"/>
    </row>
    <row r="7" spans="1:44">
      <c r="A7" s="67"/>
      <c r="B7" s="68"/>
      <c r="C7" s="69"/>
      <c r="D7" s="680"/>
      <c r="E7" s="680"/>
      <c r="F7" s="680"/>
      <c r="G7" s="680"/>
      <c r="H7" s="680"/>
      <c r="I7" s="680"/>
      <c r="J7" s="680"/>
      <c r="K7" s="681"/>
      <c r="L7" s="682"/>
      <c r="M7" s="683">
        <f t="shared" si="0"/>
        <v>0</v>
      </c>
      <c r="N7" s="684">
        <f t="shared" si="1"/>
        <v>0</v>
      </c>
      <c r="O7" s="274">
        <f t="shared" ref="O7:O15" si="8">ROUND(N7*$L7,0)</f>
        <v>0</v>
      </c>
      <c r="P7" s="65">
        <f t="shared" si="2"/>
        <v>0</v>
      </c>
      <c r="Q7" s="279">
        <f t="shared" ref="Q7:Q15" si="9">ROUND(IF(C7="12-month",E7*K7,IF(C7="9-month",E7*K7,IF(C7="summer",K7*0.025*13*E7,IF(C7="grad",E7*K7,IF(C7="hourly",E7*K7,)))))*(1+$M$2),0)</f>
        <v>0</v>
      </c>
      <c r="R7" s="274">
        <f t="shared" ref="R7:R15" si="10">ROUND(Q7*$L7,0)</f>
        <v>0</v>
      </c>
      <c r="S7" s="65">
        <f t="shared" si="3"/>
        <v>0</v>
      </c>
      <c r="T7" s="279">
        <f t="shared" ref="T7:T15" si="11">ROUND(IF(C7="12-month",F7*K7,IF(C7="9-month",F7*K7,IF(C7="summer",K7*0.025*13*F7,IF(C7="grad",F7*K7,IF(C7="hourly",F7*K7,)))))*((1+$M$2)^2),0)</f>
        <v>0</v>
      </c>
      <c r="U7" s="274">
        <f t="shared" ref="U7:U15" si="12">ROUND(T7*$L7,0)</f>
        <v>0</v>
      </c>
      <c r="V7" s="65">
        <f t="shared" si="4"/>
        <v>0</v>
      </c>
      <c r="W7" s="279">
        <f t="shared" ref="W7:W15" si="13">ROUND(IF(C7="12-month",G7*K7,IF(C7="9-month",G7*K7,IF(C7="summer",K7*0.025*13*G7,IF(C7="grad",G7*K7,IF(C7="hourly",G7*K7,)))))*((1+$M$2)^3),0)</f>
        <v>0</v>
      </c>
      <c r="X7" s="274">
        <f t="shared" ref="X7:X15" si="14">ROUND(W7*$L7,0)</f>
        <v>0</v>
      </c>
      <c r="Y7" s="65">
        <f t="shared" si="5"/>
        <v>0</v>
      </c>
      <c r="Z7" s="279">
        <f t="shared" ref="Z7:Z15" si="15">ROUND(IF(C7="12-month",H7*K7,IF(C7="9-month",H7*K7,IF(C7="summer",K7*0.025*13*H7,IF(C7="grad",H7*K7,IF(C7="hourly",H7*K7,)))))*((1+$M$2)^4),0)</f>
        <v>0</v>
      </c>
      <c r="AA7" s="274">
        <f t="shared" ref="AA7:AA15" si="16">ROUND(Z7*$L7,0)</f>
        <v>0</v>
      </c>
      <c r="AB7" s="72">
        <f t="shared" ref="AB7:AB15" si="17">IF($C7="12-month",12*I7, IF($C7="9-month",9*I7, IF($C7="summer", 3*I7, IF($C7="grad",I7*6, IF($C7="hourly",I7/2080*12,0)))))</f>
        <v>0</v>
      </c>
      <c r="AC7" s="279">
        <f t="shared" ref="AC7:AC15" si="18">ROUND(IF(C7="12-month",I7*$K7,IF(C7="9-month",I7*$K7,IF(C7="summer",$K7*0.025*13*I7,IF(C7="grad",I7*$K7,IF(C7="hourly",I7*$K7,)))))*((1+$M$2)^5),0)</f>
        <v>0</v>
      </c>
      <c r="AD7" s="274">
        <f t="shared" ref="AD7:AD15" si="19">ROUND(AC7*$L7,0)</f>
        <v>0</v>
      </c>
      <c r="AE7" s="72">
        <f t="shared" ref="AE7:AE15" si="20">IF($C7="12-month",12*J7, IF($C7="9-month",9*J7, IF($C7="summer", 3*J7, IF($C7="grad",J7*6, IF($C7="hourly",J7/2080*12,0)))))</f>
        <v>0</v>
      </c>
      <c r="AF7" s="279">
        <f t="shared" ref="AF7:AF15" si="21">ROUND(IF(C7="12-month",J7*$K7,IF(C7="9-month",J7*$K7,IF(C7="summer",$K7*0.025*13*J7,IF(C7="grad",J7*$K7,IF(C7="hourly",J7*$K7,)))))*((1+$M$2)^6),0)</f>
        <v>0</v>
      </c>
      <c r="AG7" s="274">
        <f t="shared" ref="AG7:AG15" si="22">ROUND(AF7*$L7,0)</f>
        <v>0</v>
      </c>
      <c r="AH7" s="679">
        <f t="shared" ref="AH7:AH15" si="23">ROUND(SUM(N7,O7,Q7,R7,T7,U7,W7,X7,Z7,AA7,AC7,AD7,AF7,AG7),0)</f>
        <v>0</v>
      </c>
      <c r="AI7" s="33"/>
      <c r="AJ7" s="525">
        <f t="shared" si="6"/>
        <v>0</v>
      </c>
      <c r="AK7" s="526">
        <f t="shared" si="7"/>
        <v>0</v>
      </c>
      <c r="AL7" s="526">
        <f t="shared" si="7"/>
        <v>0</v>
      </c>
      <c r="AM7" s="526">
        <f t="shared" si="7"/>
        <v>0</v>
      </c>
      <c r="AN7" s="527">
        <f t="shared" si="7"/>
        <v>0</v>
      </c>
      <c r="AO7" s="527">
        <f t="shared" si="7"/>
        <v>0</v>
      </c>
      <c r="AP7" s="527">
        <f t="shared" si="7"/>
        <v>0</v>
      </c>
      <c r="AQ7" s="102"/>
      <c r="AR7" s="103"/>
    </row>
    <row r="8" spans="1:44">
      <c r="A8" s="26"/>
      <c r="B8" s="24"/>
      <c r="C8" s="69"/>
      <c r="D8" s="685"/>
      <c r="E8" s="685"/>
      <c r="F8" s="685"/>
      <c r="G8" s="685"/>
      <c r="H8" s="685"/>
      <c r="I8" s="685"/>
      <c r="J8" s="685"/>
      <c r="K8" s="681"/>
      <c r="L8" s="531"/>
      <c r="M8" s="71">
        <f t="shared" si="0"/>
        <v>0</v>
      </c>
      <c r="N8" s="273">
        <f t="shared" si="1"/>
        <v>0</v>
      </c>
      <c r="O8" s="274">
        <f t="shared" si="8"/>
        <v>0</v>
      </c>
      <c r="P8" s="65">
        <f t="shared" si="2"/>
        <v>0</v>
      </c>
      <c r="Q8" s="279">
        <f t="shared" si="9"/>
        <v>0</v>
      </c>
      <c r="R8" s="274">
        <f t="shared" si="10"/>
        <v>0</v>
      </c>
      <c r="S8" s="65">
        <f t="shared" si="3"/>
        <v>0</v>
      </c>
      <c r="T8" s="279">
        <f t="shared" si="11"/>
        <v>0</v>
      </c>
      <c r="U8" s="274">
        <f t="shared" si="12"/>
        <v>0</v>
      </c>
      <c r="V8" s="65">
        <f t="shared" si="4"/>
        <v>0</v>
      </c>
      <c r="W8" s="279">
        <f t="shared" si="13"/>
        <v>0</v>
      </c>
      <c r="X8" s="274">
        <f t="shared" si="14"/>
        <v>0</v>
      </c>
      <c r="Y8" s="65">
        <f t="shared" si="5"/>
        <v>0</v>
      </c>
      <c r="Z8" s="279">
        <f t="shared" si="15"/>
        <v>0</v>
      </c>
      <c r="AA8" s="274">
        <f t="shared" si="16"/>
        <v>0</v>
      </c>
      <c r="AB8" s="72">
        <f t="shared" si="17"/>
        <v>0</v>
      </c>
      <c r="AC8" s="279">
        <f t="shared" si="18"/>
        <v>0</v>
      </c>
      <c r="AD8" s="274">
        <f t="shared" si="19"/>
        <v>0</v>
      </c>
      <c r="AE8" s="72">
        <f t="shared" si="20"/>
        <v>0</v>
      </c>
      <c r="AF8" s="279">
        <f t="shared" si="21"/>
        <v>0</v>
      </c>
      <c r="AG8" s="274">
        <f t="shared" si="22"/>
        <v>0</v>
      </c>
      <c r="AH8" s="679">
        <f t="shared" si="23"/>
        <v>0</v>
      </c>
      <c r="AI8" s="33"/>
      <c r="AJ8" s="525">
        <f t="shared" si="6"/>
        <v>0</v>
      </c>
      <c r="AK8" s="526">
        <f t="shared" si="7"/>
        <v>0</v>
      </c>
      <c r="AL8" s="526">
        <f t="shared" si="7"/>
        <v>0</v>
      </c>
      <c r="AM8" s="526">
        <f t="shared" si="7"/>
        <v>0</v>
      </c>
      <c r="AN8" s="527">
        <f t="shared" si="7"/>
        <v>0</v>
      </c>
      <c r="AO8" s="527">
        <f t="shared" si="7"/>
        <v>0</v>
      </c>
      <c r="AP8" s="527">
        <f t="shared" si="7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81"/>
      <c r="L9" s="531"/>
      <c r="M9" s="60">
        <f t="shared" si="0"/>
        <v>0</v>
      </c>
      <c r="N9" s="275">
        <f t="shared" si="1"/>
        <v>0</v>
      </c>
      <c r="O9" s="274">
        <f t="shared" si="8"/>
        <v>0</v>
      </c>
      <c r="P9" s="65">
        <f t="shared" si="2"/>
        <v>0</v>
      </c>
      <c r="Q9" s="279">
        <f t="shared" si="9"/>
        <v>0</v>
      </c>
      <c r="R9" s="274">
        <f t="shared" si="10"/>
        <v>0</v>
      </c>
      <c r="S9" s="65">
        <f t="shared" si="3"/>
        <v>0</v>
      </c>
      <c r="T9" s="279">
        <f t="shared" si="11"/>
        <v>0</v>
      </c>
      <c r="U9" s="274">
        <f t="shared" si="12"/>
        <v>0</v>
      </c>
      <c r="V9" s="65">
        <f t="shared" si="4"/>
        <v>0</v>
      </c>
      <c r="W9" s="279">
        <f t="shared" si="13"/>
        <v>0</v>
      </c>
      <c r="X9" s="274">
        <f t="shared" si="14"/>
        <v>0</v>
      </c>
      <c r="Y9" s="65">
        <f t="shared" si="5"/>
        <v>0</v>
      </c>
      <c r="Z9" s="279">
        <f t="shared" si="15"/>
        <v>0</v>
      </c>
      <c r="AA9" s="274">
        <f t="shared" si="16"/>
        <v>0</v>
      </c>
      <c r="AB9" s="72">
        <f t="shared" si="17"/>
        <v>0</v>
      </c>
      <c r="AC9" s="279">
        <f t="shared" si="18"/>
        <v>0</v>
      </c>
      <c r="AD9" s="274">
        <f t="shared" si="19"/>
        <v>0</v>
      </c>
      <c r="AE9" s="72">
        <f t="shared" si="20"/>
        <v>0</v>
      </c>
      <c r="AF9" s="279">
        <f t="shared" si="21"/>
        <v>0</v>
      </c>
      <c r="AG9" s="274">
        <f t="shared" si="22"/>
        <v>0</v>
      </c>
      <c r="AH9" s="679">
        <f t="shared" si="23"/>
        <v>0</v>
      </c>
      <c r="AI9" s="33"/>
      <c r="AJ9" s="525">
        <f t="shared" si="6"/>
        <v>0</v>
      </c>
      <c r="AK9" s="526">
        <f t="shared" si="7"/>
        <v>0</v>
      </c>
      <c r="AL9" s="526">
        <f t="shared" si="7"/>
        <v>0</v>
      </c>
      <c r="AM9" s="526">
        <f t="shared" si="7"/>
        <v>0</v>
      </c>
      <c r="AN9" s="527">
        <f t="shared" si="7"/>
        <v>0</v>
      </c>
      <c r="AO9" s="527">
        <f t="shared" si="7"/>
        <v>0</v>
      </c>
      <c r="AP9" s="527">
        <f t="shared" si="7"/>
        <v>0</v>
      </c>
      <c r="AQ9" s="102"/>
      <c r="AR9" s="103"/>
    </row>
    <row r="10" spans="1:44">
      <c r="A10" s="26"/>
      <c r="B10" s="24"/>
      <c r="C10" s="686"/>
      <c r="D10" s="687"/>
      <c r="E10" s="685"/>
      <c r="F10" s="685"/>
      <c r="G10" s="685"/>
      <c r="H10" s="685"/>
      <c r="I10" s="685"/>
      <c r="J10" s="685"/>
      <c r="K10" s="688"/>
      <c r="L10" s="689"/>
      <c r="M10" s="60">
        <f t="shared" si="0"/>
        <v>0</v>
      </c>
      <c r="N10" s="275">
        <f t="shared" si="1"/>
        <v>0</v>
      </c>
      <c r="O10" s="274">
        <f t="shared" si="8"/>
        <v>0</v>
      </c>
      <c r="P10" s="65">
        <f t="shared" si="2"/>
        <v>0</v>
      </c>
      <c r="Q10" s="279">
        <f t="shared" si="9"/>
        <v>0</v>
      </c>
      <c r="R10" s="274">
        <f t="shared" si="10"/>
        <v>0</v>
      </c>
      <c r="S10" s="65">
        <f t="shared" si="3"/>
        <v>0</v>
      </c>
      <c r="T10" s="279">
        <f t="shared" si="11"/>
        <v>0</v>
      </c>
      <c r="U10" s="274">
        <f t="shared" si="12"/>
        <v>0</v>
      </c>
      <c r="V10" s="65">
        <f t="shared" si="4"/>
        <v>0</v>
      </c>
      <c r="W10" s="279">
        <f t="shared" si="13"/>
        <v>0</v>
      </c>
      <c r="X10" s="274">
        <f t="shared" si="14"/>
        <v>0</v>
      </c>
      <c r="Y10" s="65">
        <f t="shared" si="5"/>
        <v>0</v>
      </c>
      <c r="Z10" s="279">
        <f t="shared" si="15"/>
        <v>0</v>
      </c>
      <c r="AA10" s="274">
        <f t="shared" si="16"/>
        <v>0</v>
      </c>
      <c r="AB10" s="72">
        <f t="shared" si="17"/>
        <v>0</v>
      </c>
      <c r="AC10" s="279">
        <f t="shared" si="18"/>
        <v>0</v>
      </c>
      <c r="AD10" s="274">
        <f t="shared" si="19"/>
        <v>0</v>
      </c>
      <c r="AE10" s="72">
        <f t="shared" si="20"/>
        <v>0</v>
      </c>
      <c r="AF10" s="279">
        <f t="shared" si="21"/>
        <v>0</v>
      </c>
      <c r="AG10" s="274">
        <f t="shared" si="22"/>
        <v>0</v>
      </c>
      <c r="AH10" s="679">
        <f t="shared" si="23"/>
        <v>0</v>
      </c>
      <c r="AI10" s="33"/>
      <c r="AJ10" s="525">
        <f t="shared" si="6"/>
        <v>0</v>
      </c>
      <c r="AK10" s="526">
        <f t="shared" si="7"/>
        <v>0</v>
      </c>
      <c r="AL10" s="526">
        <f t="shared" si="7"/>
        <v>0</v>
      </c>
      <c r="AM10" s="526">
        <f t="shared" si="7"/>
        <v>0</v>
      </c>
      <c r="AN10" s="527">
        <f t="shared" si="7"/>
        <v>0</v>
      </c>
      <c r="AO10" s="527">
        <f t="shared" si="7"/>
        <v>0</v>
      </c>
      <c r="AP10" s="527">
        <f t="shared" si="7"/>
        <v>0</v>
      </c>
      <c r="AQ10" s="102"/>
      <c r="AR10" s="103"/>
    </row>
    <row r="11" spans="1:44">
      <c r="A11" s="26"/>
      <c r="B11" s="24"/>
      <c r="C11" s="69"/>
      <c r="D11" s="685"/>
      <c r="E11" s="685"/>
      <c r="F11" s="685"/>
      <c r="G11" s="685"/>
      <c r="H11" s="685"/>
      <c r="I11" s="685"/>
      <c r="J11" s="685"/>
      <c r="K11" s="283"/>
      <c r="L11" s="531"/>
      <c r="M11" s="60">
        <f t="shared" si="0"/>
        <v>0</v>
      </c>
      <c r="N11" s="275">
        <f t="shared" si="1"/>
        <v>0</v>
      </c>
      <c r="O11" s="274">
        <f t="shared" si="8"/>
        <v>0</v>
      </c>
      <c r="P11" s="65">
        <f t="shared" si="2"/>
        <v>0</v>
      </c>
      <c r="Q11" s="279">
        <f t="shared" si="9"/>
        <v>0</v>
      </c>
      <c r="R11" s="274">
        <f t="shared" si="10"/>
        <v>0</v>
      </c>
      <c r="S11" s="65">
        <f t="shared" si="3"/>
        <v>0</v>
      </c>
      <c r="T11" s="279">
        <f t="shared" si="11"/>
        <v>0</v>
      </c>
      <c r="U11" s="274">
        <f t="shared" si="12"/>
        <v>0</v>
      </c>
      <c r="V11" s="65">
        <f t="shared" si="4"/>
        <v>0</v>
      </c>
      <c r="W11" s="279">
        <f t="shared" si="13"/>
        <v>0</v>
      </c>
      <c r="X11" s="274">
        <f t="shared" si="14"/>
        <v>0</v>
      </c>
      <c r="Y11" s="65">
        <f t="shared" si="5"/>
        <v>0</v>
      </c>
      <c r="Z11" s="279">
        <f t="shared" si="15"/>
        <v>0</v>
      </c>
      <c r="AA11" s="274">
        <f t="shared" si="16"/>
        <v>0</v>
      </c>
      <c r="AB11" s="72">
        <f t="shared" si="17"/>
        <v>0</v>
      </c>
      <c r="AC11" s="279">
        <f t="shared" si="18"/>
        <v>0</v>
      </c>
      <c r="AD11" s="274">
        <f t="shared" si="19"/>
        <v>0</v>
      </c>
      <c r="AE11" s="72">
        <f t="shared" si="20"/>
        <v>0</v>
      </c>
      <c r="AF11" s="279">
        <f t="shared" si="21"/>
        <v>0</v>
      </c>
      <c r="AG11" s="274">
        <f t="shared" si="22"/>
        <v>0</v>
      </c>
      <c r="AH11" s="679">
        <f t="shared" si="23"/>
        <v>0</v>
      </c>
      <c r="AI11" s="33"/>
      <c r="AJ11" s="525">
        <f t="shared" si="6"/>
        <v>0</v>
      </c>
      <c r="AK11" s="526">
        <f t="shared" si="7"/>
        <v>0</v>
      </c>
      <c r="AL11" s="526">
        <f t="shared" si="7"/>
        <v>0</v>
      </c>
      <c r="AM11" s="526">
        <f t="shared" si="7"/>
        <v>0</v>
      </c>
      <c r="AN11" s="527">
        <f t="shared" si="7"/>
        <v>0</v>
      </c>
      <c r="AO11" s="527">
        <f t="shared" si="7"/>
        <v>0</v>
      </c>
      <c r="AP11" s="527">
        <f t="shared" si="7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90"/>
      <c r="L12" s="531"/>
      <c r="M12" s="60">
        <f t="shared" si="0"/>
        <v>0</v>
      </c>
      <c r="N12" s="275">
        <f t="shared" si="1"/>
        <v>0</v>
      </c>
      <c r="O12" s="274">
        <f t="shared" si="8"/>
        <v>0</v>
      </c>
      <c r="P12" s="65">
        <f t="shared" si="2"/>
        <v>0</v>
      </c>
      <c r="Q12" s="279">
        <f t="shared" si="9"/>
        <v>0</v>
      </c>
      <c r="R12" s="274">
        <f t="shared" si="10"/>
        <v>0</v>
      </c>
      <c r="S12" s="65">
        <f t="shared" si="3"/>
        <v>0</v>
      </c>
      <c r="T12" s="279">
        <f t="shared" si="11"/>
        <v>0</v>
      </c>
      <c r="U12" s="274">
        <f t="shared" si="12"/>
        <v>0</v>
      </c>
      <c r="V12" s="65">
        <f t="shared" si="4"/>
        <v>0</v>
      </c>
      <c r="W12" s="279">
        <f t="shared" si="13"/>
        <v>0</v>
      </c>
      <c r="X12" s="274">
        <f t="shared" si="14"/>
        <v>0</v>
      </c>
      <c r="Y12" s="65">
        <f t="shared" si="5"/>
        <v>0</v>
      </c>
      <c r="Z12" s="279">
        <f t="shared" si="15"/>
        <v>0</v>
      </c>
      <c r="AA12" s="274">
        <f t="shared" si="16"/>
        <v>0</v>
      </c>
      <c r="AB12" s="72">
        <f t="shared" si="17"/>
        <v>0</v>
      </c>
      <c r="AC12" s="279">
        <f t="shared" si="18"/>
        <v>0</v>
      </c>
      <c r="AD12" s="274">
        <f t="shared" si="19"/>
        <v>0</v>
      </c>
      <c r="AE12" s="72">
        <f t="shared" si="20"/>
        <v>0</v>
      </c>
      <c r="AF12" s="279">
        <f t="shared" si="21"/>
        <v>0</v>
      </c>
      <c r="AG12" s="274">
        <f t="shared" si="22"/>
        <v>0</v>
      </c>
      <c r="AH12" s="679">
        <f t="shared" si="23"/>
        <v>0</v>
      </c>
      <c r="AI12" s="33"/>
      <c r="AJ12" s="525">
        <f t="shared" si="6"/>
        <v>0</v>
      </c>
      <c r="AK12" s="526">
        <f t="shared" si="7"/>
        <v>0</v>
      </c>
      <c r="AL12" s="526">
        <f t="shared" si="7"/>
        <v>0</v>
      </c>
      <c r="AM12" s="526">
        <f t="shared" si="7"/>
        <v>0</v>
      </c>
      <c r="AN12" s="527">
        <f t="shared" si="7"/>
        <v>0</v>
      </c>
      <c r="AO12" s="527">
        <f t="shared" si="7"/>
        <v>0</v>
      </c>
      <c r="AP12" s="527">
        <f t="shared" si="7"/>
        <v>0</v>
      </c>
      <c r="AQ12" s="102"/>
      <c r="AR12" s="103"/>
    </row>
    <row r="13" spans="1:44">
      <c r="A13" s="26"/>
      <c r="B13" s="24"/>
      <c r="C13" s="686"/>
      <c r="D13" s="687"/>
      <c r="E13" s="685"/>
      <c r="F13" s="685"/>
      <c r="G13" s="685"/>
      <c r="H13" s="685"/>
      <c r="I13" s="685"/>
      <c r="J13" s="685"/>
      <c r="K13" s="688"/>
      <c r="L13" s="689"/>
      <c r="M13" s="60">
        <f t="shared" si="0"/>
        <v>0</v>
      </c>
      <c r="N13" s="275">
        <f t="shared" si="1"/>
        <v>0</v>
      </c>
      <c r="O13" s="274">
        <f t="shared" si="8"/>
        <v>0</v>
      </c>
      <c r="P13" s="65">
        <f t="shared" si="2"/>
        <v>0</v>
      </c>
      <c r="Q13" s="279">
        <f t="shared" si="9"/>
        <v>0</v>
      </c>
      <c r="R13" s="274">
        <f t="shared" si="10"/>
        <v>0</v>
      </c>
      <c r="S13" s="65">
        <f t="shared" si="3"/>
        <v>0</v>
      </c>
      <c r="T13" s="279">
        <f t="shared" si="11"/>
        <v>0</v>
      </c>
      <c r="U13" s="274">
        <f t="shared" si="12"/>
        <v>0</v>
      </c>
      <c r="V13" s="65">
        <f t="shared" si="4"/>
        <v>0</v>
      </c>
      <c r="W13" s="279">
        <f t="shared" si="13"/>
        <v>0</v>
      </c>
      <c r="X13" s="274">
        <f t="shared" si="14"/>
        <v>0</v>
      </c>
      <c r="Y13" s="65">
        <f t="shared" si="5"/>
        <v>0</v>
      </c>
      <c r="Z13" s="279">
        <f t="shared" si="15"/>
        <v>0</v>
      </c>
      <c r="AA13" s="274">
        <f t="shared" si="16"/>
        <v>0</v>
      </c>
      <c r="AB13" s="72">
        <f t="shared" si="17"/>
        <v>0</v>
      </c>
      <c r="AC13" s="279">
        <f t="shared" si="18"/>
        <v>0</v>
      </c>
      <c r="AD13" s="274">
        <f t="shared" si="19"/>
        <v>0</v>
      </c>
      <c r="AE13" s="72">
        <f t="shared" si="20"/>
        <v>0</v>
      </c>
      <c r="AF13" s="279">
        <f t="shared" si="21"/>
        <v>0</v>
      </c>
      <c r="AG13" s="274">
        <f t="shared" si="22"/>
        <v>0</v>
      </c>
      <c r="AH13" s="679">
        <f t="shared" si="23"/>
        <v>0</v>
      </c>
      <c r="AI13" s="33"/>
      <c r="AJ13" s="525">
        <f t="shared" si="6"/>
        <v>0</v>
      </c>
      <c r="AK13" s="526">
        <f t="shared" si="7"/>
        <v>0</v>
      </c>
      <c r="AL13" s="526">
        <f t="shared" si="7"/>
        <v>0</v>
      </c>
      <c r="AM13" s="526">
        <f t="shared" si="7"/>
        <v>0</v>
      </c>
      <c r="AN13" s="527">
        <f t="shared" si="7"/>
        <v>0</v>
      </c>
      <c r="AO13" s="527">
        <f t="shared" si="7"/>
        <v>0</v>
      </c>
      <c r="AP13" s="527">
        <f t="shared" si="7"/>
        <v>0</v>
      </c>
      <c r="AQ13" s="102"/>
      <c r="AR13" s="103"/>
    </row>
    <row r="14" spans="1:44">
      <c r="A14" s="26"/>
      <c r="B14" s="24"/>
      <c r="C14" s="69"/>
      <c r="D14" s="685"/>
      <c r="E14" s="685"/>
      <c r="F14" s="685"/>
      <c r="G14" s="685"/>
      <c r="H14" s="685"/>
      <c r="I14" s="685"/>
      <c r="J14" s="685"/>
      <c r="K14" s="283"/>
      <c r="L14" s="531"/>
      <c r="M14" s="60">
        <f t="shared" si="0"/>
        <v>0</v>
      </c>
      <c r="N14" s="275">
        <f t="shared" si="1"/>
        <v>0</v>
      </c>
      <c r="O14" s="274">
        <f t="shared" si="8"/>
        <v>0</v>
      </c>
      <c r="P14" s="65">
        <f t="shared" si="2"/>
        <v>0</v>
      </c>
      <c r="Q14" s="279">
        <f t="shared" si="9"/>
        <v>0</v>
      </c>
      <c r="R14" s="274">
        <f t="shared" si="10"/>
        <v>0</v>
      </c>
      <c r="S14" s="65">
        <f t="shared" si="3"/>
        <v>0</v>
      </c>
      <c r="T14" s="279">
        <f t="shared" si="11"/>
        <v>0</v>
      </c>
      <c r="U14" s="274">
        <f t="shared" si="12"/>
        <v>0</v>
      </c>
      <c r="V14" s="65">
        <f t="shared" si="4"/>
        <v>0</v>
      </c>
      <c r="W14" s="279">
        <f t="shared" si="13"/>
        <v>0</v>
      </c>
      <c r="X14" s="274">
        <f t="shared" si="14"/>
        <v>0</v>
      </c>
      <c r="Y14" s="65">
        <f t="shared" si="5"/>
        <v>0</v>
      </c>
      <c r="Z14" s="279">
        <f t="shared" si="15"/>
        <v>0</v>
      </c>
      <c r="AA14" s="274">
        <f t="shared" si="16"/>
        <v>0</v>
      </c>
      <c r="AB14" s="72">
        <f t="shared" si="17"/>
        <v>0</v>
      </c>
      <c r="AC14" s="279">
        <f t="shared" si="18"/>
        <v>0</v>
      </c>
      <c r="AD14" s="274">
        <f t="shared" si="19"/>
        <v>0</v>
      </c>
      <c r="AE14" s="72">
        <f t="shared" si="20"/>
        <v>0</v>
      </c>
      <c r="AF14" s="279">
        <f t="shared" si="21"/>
        <v>0</v>
      </c>
      <c r="AG14" s="274">
        <f t="shared" si="22"/>
        <v>0</v>
      </c>
      <c r="AH14" s="679">
        <f t="shared" si="23"/>
        <v>0</v>
      </c>
      <c r="AI14" s="33"/>
      <c r="AJ14" s="525">
        <f t="shared" si="6"/>
        <v>0</v>
      </c>
      <c r="AK14" s="526">
        <f t="shared" si="7"/>
        <v>0</v>
      </c>
      <c r="AL14" s="526">
        <f t="shared" si="7"/>
        <v>0</v>
      </c>
      <c r="AM14" s="526">
        <f t="shared" si="7"/>
        <v>0</v>
      </c>
      <c r="AN14" s="527">
        <f t="shared" si="7"/>
        <v>0</v>
      </c>
      <c r="AO14" s="527">
        <f t="shared" si="7"/>
        <v>0</v>
      </c>
      <c r="AP14" s="527">
        <f t="shared" si="7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84"/>
      <c r="L15" s="531"/>
      <c r="M15" s="60">
        <f t="shared" si="0"/>
        <v>0</v>
      </c>
      <c r="N15" s="275">
        <f t="shared" si="1"/>
        <v>0</v>
      </c>
      <c r="O15" s="274">
        <f t="shared" si="8"/>
        <v>0</v>
      </c>
      <c r="P15" s="66">
        <f t="shared" si="2"/>
        <v>0</v>
      </c>
      <c r="Q15" s="280">
        <f t="shared" si="9"/>
        <v>0</v>
      </c>
      <c r="R15" s="274">
        <f t="shared" si="10"/>
        <v>0</v>
      </c>
      <c r="S15" s="66">
        <f t="shared" si="3"/>
        <v>0</v>
      </c>
      <c r="T15" s="280">
        <f t="shared" si="11"/>
        <v>0</v>
      </c>
      <c r="U15" s="274">
        <f t="shared" si="12"/>
        <v>0</v>
      </c>
      <c r="V15" s="66">
        <f t="shared" si="4"/>
        <v>0</v>
      </c>
      <c r="W15" s="280">
        <f t="shared" si="13"/>
        <v>0</v>
      </c>
      <c r="X15" s="274">
        <f t="shared" si="14"/>
        <v>0</v>
      </c>
      <c r="Y15" s="66">
        <f t="shared" si="5"/>
        <v>0</v>
      </c>
      <c r="Z15" s="280">
        <f t="shared" si="15"/>
        <v>0</v>
      </c>
      <c r="AA15" s="274">
        <f t="shared" si="16"/>
        <v>0</v>
      </c>
      <c r="AB15" s="72">
        <f t="shared" si="17"/>
        <v>0</v>
      </c>
      <c r="AC15" s="280">
        <f t="shared" si="18"/>
        <v>0</v>
      </c>
      <c r="AD15" s="274">
        <f t="shared" si="19"/>
        <v>0</v>
      </c>
      <c r="AE15" s="72">
        <f t="shared" si="20"/>
        <v>0</v>
      </c>
      <c r="AF15" s="280">
        <f t="shared" si="21"/>
        <v>0</v>
      </c>
      <c r="AG15" s="274">
        <f t="shared" si="22"/>
        <v>0</v>
      </c>
      <c r="AH15" s="679">
        <f t="shared" si="23"/>
        <v>0</v>
      </c>
      <c r="AI15" s="33"/>
      <c r="AJ15" s="528">
        <f t="shared" si="6"/>
        <v>0</v>
      </c>
      <c r="AK15" s="529">
        <f t="shared" si="7"/>
        <v>0</v>
      </c>
      <c r="AL15" s="529">
        <f t="shared" si="7"/>
        <v>0</v>
      </c>
      <c r="AM15" s="529">
        <f t="shared" si="7"/>
        <v>0</v>
      </c>
      <c r="AN15" s="530">
        <f t="shared" si="7"/>
        <v>0</v>
      </c>
      <c r="AO15" s="530">
        <f t="shared" si="7"/>
        <v>0</v>
      </c>
      <c r="AP15" s="530">
        <f t="shared" si="7"/>
        <v>0</v>
      </c>
      <c r="AQ15" s="104"/>
      <c r="AR15" s="105"/>
    </row>
    <row r="16" spans="1:44" ht="13.5" thickBot="1">
      <c r="A16" s="308" t="s">
        <v>39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62"/>
      <c r="N16" s="178">
        <f>ROUND(SUM(N6:N15),0)</f>
        <v>0</v>
      </c>
      <c r="O16" s="178">
        <f>ROUND(SUM(O6:O15),0)</f>
        <v>0</v>
      </c>
      <c r="P16" s="59"/>
      <c r="Q16" s="178">
        <f>ROUND(SUM(Q6:Q15),0)</f>
        <v>0</v>
      </c>
      <c r="R16" s="178">
        <f>ROUND(SUM(R6:R15),0)</f>
        <v>0</v>
      </c>
      <c r="S16" s="62"/>
      <c r="T16" s="178">
        <f>ROUND(SUM(T6:T15),0)</f>
        <v>0</v>
      </c>
      <c r="U16" s="178">
        <f>ROUND(SUM(U6:U15),0)</f>
        <v>0</v>
      </c>
      <c r="V16" s="62"/>
      <c r="W16" s="178">
        <f>ROUND(SUM(W6:W15),0)</f>
        <v>0</v>
      </c>
      <c r="X16" s="178">
        <f>ROUND(SUM(X6:X15),0)</f>
        <v>0</v>
      </c>
      <c r="Y16" s="62"/>
      <c r="Z16" s="178">
        <f>ROUND(SUM(Z6:Z15),0)</f>
        <v>0</v>
      </c>
      <c r="AA16" s="178">
        <f>ROUND(SUM(AA6:AA15),0)</f>
        <v>0</v>
      </c>
      <c r="AB16" s="62"/>
      <c r="AC16" s="178">
        <f>ROUND(SUM(AC6:AC15),0)</f>
        <v>0</v>
      </c>
      <c r="AD16" s="178">
        <f>ROUND(SUM(AD6:AD15),0)</f>
        <v>0</v>
      </c>
      <c r="AE16" s="62"/>
      <c r="AF16" s="178">
        <f>ROUND(SUM(AF6:AF15),0)</f>
        <v>0</v>
      </c>
      <c r="AG16" s="178">
        <f>ROUND(SUM(AG6:AG15),0)</f>
        <v>0</v>
      </c>
      <c r="AH16" s="282">
        <f>SUM(AH6:AH15)</f>
        <v>0</v>
      </c>
      <c r="AI16" s="30"/>
      <c r="AM16" s="3"/>
      <c r="AQ16" s="30"/>
    </row>
    <row r="17" spans="1:43" ht="13.5" thickBot="1">
      <c r="A17" s="665" t="s">
        <v>40</v>
      </c>
      <c r="B17" s="666"/>
      <c r="C17" s="666"/>
      <c r="D17" s="666"/>
      <c r="E17" s="666"/>
      <c r="F17" s="666"/>
      <c r="G17" s="666"/>
      <c r="H17" s="666"/>
      <c r="I17" s="666"/>
      <c r="J17" s="666"/>
      <c r="K17" s="666"/>
      <c r="L17" s="666"/>
      <c r="M17" s="667"/>
      <c r="N17" s="659"/>
      <c r="O17" s="660">
        <f>SUM(N6:O15)</f>
        <v>0</v>
      </c>
      <c r="P17" s="667"/>
      <c r="Q17" s="659"/>
      <c r="R17" s="660">
        <f>SUM(Q6:R15)</f>
        <v>0</v>
      </c>
      <c r="S17" s="667"/>
      <c r="T17" s="659"/>
      <c r="U17" s="660">
        <f>SUM(T6:U15)</f>
        <v>0</v>
      </c>
      <c r="V17" s="667"/>
      <c r="W17" s="659"/>
      <c r="X17" s="660">
        <f>SUM(W6:X15)</f>
        <v>0</v>
      </c>
      <c r="Y17" s="667"/>
      <c r="Z17" s="659"/>
      <c r="AA17" s="660">
        <f>SUM(Z6:AA15)</f>
        <v>0</v>
      </c>
      <c r="AB17" s="667"/>
      <c r="AC17" s="659"/>
      <c r="AD17" s="660">
        <f>SUM(AC6:AD15)</f>
        <v>0</v>
      </c>
      <c r="AE17" s="667"/>
      <c r="AF17" s="659"/>
      <c r="AG17" s="660">
        <f>SUM(AF6:AG15)</f>
        <v>0</v>
      </c>
      <c r="AH17" s="691">
        <f>SUM(O17:AG17)</f>
        <v>0</v>
      </c>
      <c r="AI17" s="30"/>
      <c r="AM17" s="4"/>
      <c r="AQ17" s="30"/>
    </row>
    <row r="18" spans="1:43" s="328" customFormat="1" ht="5.0999999999999996" customHeight="1">
      <c r="A18" s="532"/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692"/>
      <c r="AI18" s="534"/>
      <c r="AM18" s="428"/>
      <c r="AQ18" s="534"/>
    </row>
    <row r="19" spans="1:43">
      <c r="A19" s="285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6"/>
      <c r="AI19" s="9"/>
      <c r="AM19" s="4"/>
      <c r="AQ19" s="9"/>
    </row>
    <row r="20" spans="1:43">
      <c r="A20" s="414" t="s">
        <v>43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3"/>
      <c r="N20" s="180"/>
      <c r="O20" s="181">
        <v>0</v>
      </c>
      <c r="P20" s="63"/>
      <c r="Q20" s="180"/>
      <c r="R20" s="181">
        <v>0</v>
      </c>
      <c r="S20" s="63"/>
      <c r="T20" s="180"/>
      <c r="U20" s="181">
        <v>0</v>
      </c>
      <c r="V20" s="63"/>
      <c r="W20" s="180"/>
      <c r="X20" s="181">
        <v>0</v>
      </c>
      <c r="Y20" s="63"/>
      <c r="Z20" s="180"/>
      <c r="AA20" s="181">
        <v>0</v>
      </c>
      <c r="AB20" s="63"/>
      <c r="AC20" s="180"/>
      <c r="AD20" s="181">
        <v>0</v>
      </c>
      <c r="AE20" s="63"/>
      <c r="AF20" s="180"/>
      <c r="AG20" s="181">
        <v>0</v>
      </c>
      <c r="AH20" s="287">
        <f>SUM(O20:AG20)</f>
        <v>0</v>
      </c>
      <c r="AI20" s="30"/>
      <c r="AM20" s="4"/>
      <c r="AQ20" s="30"/>
    </row>
    <row r="21" spans="1:43">
      <c r="A21" s="415" t="s">
        <v>43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4"/>
      <c r="N21" s="182"/>
      <c r="O21" s="183">
        <v>0</v>
      </c>
      <c r="P21" s="64"/>
      <c r="Q21" s="182"/>
      <c r="R21" s="183">
        <v>0</v>
      </c>
      <c r="S21" s="64"/>
      <c r="T21" s="182"/>
      <c r="U21" s="183">
        <v>0</v>
      </c>
      <c r="V21" s="64"/>
      <c r="W21" s="182"/>
      <c r="X21" s="183">
        <v>0</v>
      </c>
      <c r="Y21" s="64"/>
      <c r="Z21" s="182"/>
      <c r="AA21" s="183">
        <v>0</v>
      </c>
      <c r="AB21" s="64"/>
      <c r="AC21" s="182"/>
      <c r="AD21" s="183">
        <v>0</v>
      </c>
      <c r="AE21" s="64"/>
      <c r="AF21" s="182"/>
      <c r="AG21" s="183">
        <v>0</v>
      </c>
      <c r="AH21" s="679">
        <f>SUM(O21:AG21)</f>
        <v>0</v>
      </c>
      <c r="AI21" s="30"/>
      <c r="AM21" s="4"/>
      <c r="AQ21" s="30"/>
    </row>
    <row r="22" spans="1:43">
      <c r="A22" s="313" t="s">
        <v>44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7">
        <f>SUM(O22:AG22)</f>
        <v>0</v>
      </c>
      <c r="AI22" s="30"/>
      <c r="AM22" s="4"/>
      <c r="AQ22" s="30"/>
    </row>
    <row r="23" spans="1:43" s="328" customFormat="1" ht="5.0999999999999996" customHeight="1">
      <c r="A23" s="535"/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Z23" s="536"/>
      <c r="AA23" s="536"/>
      <c r="AB23" s="536"/>
      <c r="AC23" s="536"/>
      <c r="AD23" s="536"/>
      <c r="AE23" s="536"/>
      <c r="AF23" s="536"/>
      <c r="AG23" s="536"/>
      <c r="AH23" s="537"/>
      <c r="AI23" s="327"/>
      <c r="AM23" s="428"/>
      <c r="AQ23" s="327"/>
    </row>
    <row r="24" spans="1:43">
      <c r="A24" s="285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6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3"/>
      <c r="N25" s="180"/>
      <c r="O25" s="181">
        <v>0</v>
      </c>
      <c r="P25" s="63"/>
      <c r="Q25" s="180"/>
      <c r="R25" s="181">
        <v>0</v>
      </c>
      <c r="S25" s="63"/>
      <c r="T25" s="180"/>
      <c r="U25" s="181">
        <v>0</v>
      </c>
      <c r="V25" s="63"/>
      <c r="W25" s="180"/>
      <c r="X25" s="181">
        <v>0</v>
      </c>
      <c r="Y25" s="63"/>
      <c r="Z25" s="180"/>
      <c r="AA25" s="181">
        <v>0</v>
      </c>
      <c r="AB25" s="63"/>
      <c r="AC25" s="180"/>
      <c r="AD25" s="181">
        <v>0</v>
      </c>
      <c r="AE25" s="63"/>
      <c r="AF25" s="180"/>
      <c r="AG25" s="181">
        <v>0</v>
      </c>
      <c r="AH25" s="287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4"/>
      <c r="N26" s="182"/>
      <c r="O26" s="183">
        <v>0</v>
      </c>
      <c r="P26" s="64"/>
      <c r="Q26" s="182"/>
      <c r="R26" s="183">
        <v>0</v>
      </c>
      <c r="S26" s="64"/>
      <c r="T26" s="182"/>
      <c r="U26" s="183">
        <v>0</v>
      </c>
      <c r="V26" s="64"/>
      <c r="W26" s="182"/>
      <c r="X26" s="183">
        <v>0</v>
      </c>
      <c r="Y26" s="64"/>
      <c r="Z26" s="182"/>
      <c r="AA26" s="183">
        <v>0</v>
      </c>
      <c r="AB26" s="64"/>
      <c r="AC26" s="182"/>
      <c r="AD26" s="183">
        <v>0</v>
      </c>
      <c r="AE26" s="64"/>
      <c r="AF26" s="182"/>
      <c r="AG26" s="183">
        <v>0</v>
      </c>
      <c r="AH26" s="679">
        <f>SUM(O26:AG26)</f>
        <v>0</v>
      </c>
      <c r="AI26" s="30"/>
      <c r="AM26" s="4"/>
      <c r="AQ26" s="30"/>
    </row>
    <row r="27" spans="1:43">
      <c r="A27" s="313" t="s">
        <v>48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7">
        <f>SUM(O27:AG27)</f>
        <v>0</v>
      </c>
      <c r="AI27" s="30"/>
      <c r="AM27" s="4"/>
      <c r="AQ27" s="30"/>
    </row>
    <row r="28" spans="1:43" s="328" customFormat="1" ht="5.0999999999999996" customHeight="1">
      <c r="A28" s="427"/>
      <c r="B28" s="333"/>
      <c r="C28" s="334"/>
      <c r="D28" s="335"/>
      <c r="E28" s="335"/>
      <c r="F28" s="335"/>
      <c r="G28" s="335"/>
      <c r="H28" s="335"/>
      <c r="I28" s="335"/>
      <c r="J28" s="335"/>
      <c r="K28" s="336"/>
      <c r="L28" s="336"/>
      <c r="M28" s="336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538"/>
      <c r="AI28" s="339"/>
      <c r="AM28" s="428"/>
      <c r="AQ28" s="339"/>
    </row>
    <row r="29" spans="1:43">
      <c r="A29" s="716" t="s">
        <v>49</v>
      </c>
      <c r="B29" s="71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8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3"/>
      <c r="N30" s="180"/>
      <c r="O30" s="181">
        <v>0</v>
      </c>
      <c r="P30" s="63"/>
      <c r="Q30" s="180"/>
      <c r="R30" s="181">
        <v>0</v>
      </c>
      <c r="S30" s="63"/>
      <c r="T30" s="180"/>
      <c r="U30" s="181">
        <v>0</v>
      </c>
      <c r="V30" s="63"/>
      <c r="W30" s="180"/>
      <c r="X30" s="181">
        <v>0</v>
      </c>
      <c r="Y30" s="63"/>
      <c r="Z30" s="180"/>
      <c r="AA30" s="181">
        <v>0</v>
      </c>
      <c r="AB30" s="63"/>
      <c r="AC30" s="180"/>
      <c r="AD30" s="181">
        <v>0</v>
      </c>
      <c r="AE30" s="63"/>
      <c r="AF30" s="180"/>
      <c r="AG30" s="181">
        <v>0</v>
      </c>
      <c r="AH30" s="287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6"/>
      <c r="N31" s="186"/>
      <c r="O31" s="187">
        <v>0</v>
      </c>
      <c r="P31" s="86"/>
      <c r="Q31" s="186"/>
      <c r="R31" s="187">
        <v>0</v>
      </c>
      <c r="S31" s="86"/>
      <c r="T31" s="186"/>
      <c r="U31" s="187">
        <v>0</v>
      </c>
      <c r="V31" s="86"/>
      <c r="W31" s="186"/>
      <c r="X31" s="187">
        <v>0</v>
      </c>
      <c r="Y31" s="86"/>
      <c r="Z31" s="186"/>
      <c r="AA31" s="187">
        <v>0</v>
      </c>
      <c r="AB31" s="86"/>
      <c r="AC31" s="186"/>
      <c r="AD31" s="187">
        <v>0</v>
      </c>
      <c r="AE31" s="86"/>
      <c r="AF31" s="186"/>
      <c r="AG31" s="187">
        <v>0</v>
      </c>
      <c r="AH31" s="679">
        <f>SUM(O31:AG31)</f>
        <v>0</v>
      </c>
      <c r="AI31" s="34"/>
      <c r="AQ31" s="34"/>
    </row>
    <row r="32" spans="1:43">
      <c r="A32" s="409" t="s">
        <v>45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6"/>
      <c r="N32" s="186"/>
      <c r="O32" s="187">
        <v>0</v>
      </c>
      <c r="P32" s="86"/>
      <c r="Q32" s="186"/>
      <c r="R32" s="187">
        <v>0</v>
      </c>
      <c r="S32" s="86"/>
      <c r="T32" s="186"/>
      <c r="U32" s="187">
        <v>0</v>
      </c>
      <c r="V32" s="86"/>
      <c r="W32" s="186"/>
      <c r="X32" s="187">
        <v>0</v>
      </c>
      <c r="Y32" s="86"/>
      <c r="Z32" s="186"/>
      <c r="AA32" s="187">
        <v>0</v>
      </c>
      <c r="AB32" s="86"/>
      <c r="AC32" s="186"/>
      <c r="AD32" s="187">
        <v>0</v>
      </c>
      <c r="AE32" s="86"/>
      <c r="AF32" s="186"/>
      <c r="AG32" s="187">
        <v>0</v>
      </c>
      <c r="AH32" s="679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6"/>
      <c r="N33" s="186"/>
      <c r="O33" s="187">
        <v>0</v>
      </c>
      <c r="P33" s="86"/>
      <c r="Q33" s="186"/>
      <c r="R33" s="187">
        <v>0</v>
      </c>
      <c r="S33" s="86"/>
      <c r="T33" s="186"/>
      <c r="U33" s="187">
        <v>0</v>
      </c>
      <c r="V33" s="86"/>
      <c r="W33" s="186"/>
      <c r="X33" s="187">
        <v>0</v>
      </c>
      <c r="Y33" s="86"/>
      <c r="Z33" s="186"/>
      <c r="AA33" s="187">
        <v>0</v>
      </c>
      <c r="AB33" s="86"/>
      <c r="AC33" s="186"/>
      <c r="AD33" s="187">
        <v>0</v>
      </c>
      <c r="AE33" s="86"/>
      <c r="AF33" s="186"/>
      <c r="AG33" s="187">
        <v>0</v>
      </c>
      <c r="AH33" s="679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4"/>
      <c r="N34" s="182"/>
      <c r="O34" s="183">
        <v>0</v>
      </c>
      <c r="P34" s="64"/>
      <c r="Q34" s="182"/>
      <c r="R34" s="183">
        <v>0</v>
      </c>
      <c r="S34" s="64"/>
      <c r="T34" s="182"/>
      <c r="U34" s="183">
        <v>0</v>
      </c>
      <c r="V34" s="64"/>
      <c r="W34" s="182"/>
      <c r="X34" s="183">
        <v>0</v>
      </c>
      <c r="Y34" s="64"/>
      <c r="Z34" s="182"/>
      <c r="AA34" s="183">
        <v>0</v>
      </c>
      <c r="AB34" s="64"/>
      <c r="AC34" s="182"/>
      <c r="AD34" s="183">
        <v>0</v>
      </c>
      <c r="AE34" s="64"/>
      <c r="AF34" s="182"/>
      <c r="AG34" s="183">
        <v>0</v>
      </c>
      <c r="AH34" s="679">
        <f>SUM(O34:AG34)</f>
        <v>0</v>
      </c>
      <c r="AI34" s="30"/>
      <c r="AQ34" s="30"/>
    </row>
    <row r="35" spans="1:43">
      <c r="A35" s="313" t="s">
        <v>55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9">
        <f>SUM(AH30:AH34)</f>
        <v>0</v>
      </c>
      <c r="AI35" s="30"/>
      <c r="AQ35" s="30"/>
    </row>
    <row r="36" spans="1:43" s="328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9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300"/>
      <c r="AI37" s="9"/>
      <c r="AQ37" s="9"/>
    </row>
    <row r="38" spans="1:43" ht="12.75" customHeight="1">
      <c r="A38" s="403" t="s">
        <v>63</v>
      </c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63"/>
      <c r="N38" s="180"/>
      <c r="O38" s="181">
        <v>0</v>
      </c>
      <c r="P38" s="63"/>
      <c r="Q38" s="180"/>
      <c r="R38" s="181">
        <v>0</v>
      </c>
      <c r="S38" s="63"/>
      <c r="T38" s="180"/>
      <c r="U38" s="181">
        <v>0</v>
      </c>
      <c r="V38" s="63"/>
      <c r="W38" s="180"/>
      <c r="X38" s="181">
        <v>0</v>
      </c>
      <c r="Y38" s="63"/>
      <c r="Z38" s="180"/>
      <c r="AA38" s="181">
        <v>0</v>
      </c>
      <c r="AB38" s="63"/>
      <c r="AC38" s="180"/>
      <c r="AD38" s="181">
        <v>0</v>
      </c>
      <c r="AE38" s="63"/>
      <c r="AF38" s="180"/>
      <c r="AG38" s="181">
        <v>0</v>
      </c>
      <c r="AH38" s="287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6"/>
      <c r="N39" s="186"/>
      <c r="O39" s="187">
        <v>0</v>
      </c>
      <c r="P39" s="86"/>
      <c r="Q39" s="186"/>
      <c r="R39" s="187">
        <v>0</v>
      </c>
      <c r="S39" s="86"/>
      <c r="T39" s="186"/>
      <c r="U39" s="187">
        <v>0</v>
      </c>
      <c r="V39" s="86"/>
      <c r="W39" s="186"/>
      <c r="X39" s="187">
        <v>0</v>
      </c>
      <c r="Y39" s="86"/>
      <c r="Z39" s="186"/>
      <c r="AA39" s="187">
        <v>0</v>
      </c>
      <c r="AB39" s="86"/>
      <c r="AC39" s="186"/>
      <c r="AD39" s="187">
        <v>0</v>
      </c>
      <c r="AE39" s="86"/>
      <c r="AF39" s="186"/>
      <c r="AG39" s="187">
        <v>0</v>
      </c>
      <c r="AH39" s="679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2"/>
      <c r="L40" s="472"/>
      <c r="M40" s="86"/>
      <c r="N40" s="186"/>
      <c r="O40" s="187">
        <v>0</v>
      </c>
      <c r="P40" s="86"/>
      <c r="Q40" s="186"/>
      <c r="R40" s="187">
        <v>0</v>
      </c>
      <c r="S40" s="86"/>
      <c r="T40" s="186"/>
      <c r="U40" s="187">
        <v>0</v>
      </c>
      <c r="V40" s="86"/>
      <c r="W40" s="186"/>
      <c r="X40" s="187">
        <v>0</v>
      </c>
      <c r="Y40" s="86"/>
      <c r="Z40" s="186"/>
      <c r="AA40" s="187">
        <v>0</v>
      </c>
      <c r="AB40" s="86"/>
      <c r="AC40" s="186"/>
      <c r="AD40" s="187">
        <v>0</v>
      </c>
      <c r="AE40" s="86"/>
      <c r="AF40" s="186"/>
      <c r="AG40" s="187">
        <v>0</v>
      </c>
      <c r="AH40" s="679">
        <f t="shared" si="24"/>
        <v>0</v>
      </c>
      <c r="AI40" s="34"/>
      <c r="AQ40" s="34"/>
    </row>
    <row r="41" spans="1:43" ht="12.75" customHeight="1">
      <c r="A41" s="405" t="s">
        <v>122</v>
      </c>
      <c r="B41" s="362"/>
      <c r="C41" s="362"/>
      <c r="D41" s="362"/>
      <c r="E41" s="400"/>
      <c r="F41" s="410"/>
      <c r="G41" s="410"/>
      <c r="H41" s="400"/>
      <c r="I41" s="400"/>
      <c r="J41" s="400"/>
      <c r="K41" s="495">
        <v>0</v>
      </c>
      <c r="L41" s="499">
        <v>0</v>
      </c>
      <c r="M41" s="87"/>
      <c r="N41" s="290"/>
      <c r="O41" s="189">
        <f>L41</f>
        <v>0</v>
      </c>
      <c r="P41" s="87"/>
      <c r="Q41" s="290"/>
      <c r="R41" s="189">
        <f>ROUND(O41*(1+$K$41),0)</f>
        <v>0</v>
      </c>
      <c r="S41" s="87"/>
      <c r="T41" s="290"/>
      <c r="U41" s="189">
        <f>ROUND(R41*(1+$K$41),0)</f>
        <v>0</v>
      </c>
      <c r="V41" s="87"/>
      <c r="W41" s="290"/>
      <c r="X41" s="189">
        <f>ROUND(U41*(1+$K$41),0)</f>
        <v>0</v>
      </c>
      <c r="Y41" s="87"/>
      <c r="Z41" s="290"/>
      <c r="AA41" s="189">
        <f>ROUND(X41*(1+$K$41),0)</f>
        <v>0</v>
      </c>
      <c r="AB41" s="87"/>
      <c r="AC41" s="290"/>
      <c r="AD41" s="189">
        <f>ROUND(AA41*(1+$K$41),0)</f>
        <v>0</v>
      </c>
      <c r="AE41" s="87"/>
      <c r="AF41" s="290"/>
      <c r="AG41" s="189">
        <f>ROUND(AD41*(1+$K$41),0)</f>
        <v>0</v>
      </c>
      <c r="AH41" s="679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6"/>
      <c r="N42" s="186"/>
      <c r="O42" s="187">
        <v>0</v>
      </c>
      <c r="P42" s="86"/>
      <c r="Q42" s="186"/>
      <c r="R42" s="187">
        <v>0</v>
      </c>
      <c r="S42" s="86"/>
      <c r="T42" s="186"/>
      <c r="U42" s="187">
        <v>0</v>
      </c>
      <c r="V42" s="86"/>
      <c r="W42" s="186"/>
      <c r="X42" s="187">
        <v>0</v>
      </c>
      <c r="Y42" s="86"/>
      <c r="Z42" s="186"/>
      <c r="AA42" s="187">
        <v>0</v>
      </c>
      <c r="AB42" s="86"/>
      <c r="AC42" s="186"/>
      <c r="AD42" s="187">
        <v>0</v>
      </c>
      <c r="AE42" s="86"/>
      <c r="AF42" s="186"/>
      <c r="AG42" s="187">
        <v>0</v>
      </c>
      <c r="AH42" s="679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6"/>
      <c r="N43" s="186"/>
      <c r="O43" s="187">
        <v>0</v>
      </c>
      <c r="P43" s="86"/>
      <c r="Q43" s="186"/>
      <c r="R43" s="187">
        <v>0</v>
      </c>
      <c r="S43" s="86"/>
      <c r="T43" s="186"/>
      <c r="U43" s="187">
        <v>0</v>
      </c>
      <c r="V43" s="86"/>
      <c r="W43" s="186"/>
      <c r="X43" s="187">
        <v>0</v>
      </c>
      <c r="Y43" s="86"/>
      <c r="Z43" s="186"/>
      <c r="AA43" s="187">
        <v>0</v>
      </c>
      <c r="AB43" s="86"/>
      <c r="AC43" s="186"/>
      <c r="AD43" s="187">
        <v>0</v>
      </c>
      <c r="AE43" s="86"/>
      <c r="AF43" s="186"/>
      <c r="AG43" s="187">
        <v>0</v>
      </c>
      <c r="AH43" s="679">
        <f t="shared" si="24"/>
        <v>0</v>
      </c>
      <c r="AI43" s="30"/>
      <c r="AQ43" s="30"/>
    </row>
    <row r="44" spans="1:43">
      <c r="A44" s="405" t="s">
        <v>125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86"/>
      <c r="N44" s="186"/>
      <c r="O44" s="187">
        <v>0</v>
      </c>
      <c r="P44" s="86"/>
      <c r="Q44" s="186"/>
      <c r="R44" s="187">
        <v>0</v>
      </c>
      <c r="S44" s="86"/>
      <c r="T44" s="186"/>
      <c r="U44" s="187">
        <v>0</v>
      </c>
      <c r="V44" s="86"/>
      <c r="W44" s="186"/>
      <c r="X44" s="187">
        <v>0</v>
      </c>
      <c r="Y44" s="86"/>
      <c r="Z44" s="186"/>
      <c r="AA44" s="187">
        <v>0</v>
      </c>
      <c r="AB44" s="86"/>
      <c r="AC44" s="186"/>
      <c r="AD44" s="187">
        <v>0</v>
      </c>
      <c r="AE44" s="86"/>
      <c r="AF44" s="186"/>
      <c r="AG44" s="187">
        <v>0</v>
      </c>
      <c r="AH44" s="679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4"/>
      <c r="N45" s="182"/>
      <c r="O45" s="183">
        <v>0</v>
      </c>
      <c r="P45" s="64"/>
      <c r="Q45" s="182"/>
      <c r="R45" s="183">
        <v>0</v>
      </c>
      <c r="S45" s="64"/>
      <c r="T45" s="182"/>
      <c r="U45" s="183">
        <v>0</v>
      </c>
      <c r="V45" s="64"/>
      <c r="W45" s="182"/>
      <c r="X45" s="183">
        <v>0</v>
      </c>
      <c r="Y45" s="64"/>
      <c r="Z45" s="182"/>
      <c r="AA45" s="183">
        <v>0</v>
      </c>
      <c r="AB45" s="64"/>
      <c r="AC45" s="182"/>
      <c r="AD45" s="183">
        <v>0</v>
      </c>
      <c r="AE45" s="64"/>
      <c r="AF45" s="182"/>
      <c r="AG45" s="183">
        <v>0</v>
      </c>
      <c r="AH45" s="679">
        <f t="shared" si="24"/>
        <v>0</v>
      </c>
      <c r="AI45" s="30"/>
      <c r="AQ45" s="30"/>
    </row>
    <row r="46" spans="1:43">
      <c r="A46" s="313" t="s">
        <v>72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11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9">
        <f>SUM(AH38:AH45)</f>
        <v>0</v>
      </c>
      <c r="AI46" s="30"/>
      <c r="AQ46" s="30"/>
    </row>
    <row r="47" spans="1:43" s="328" customFormat="1" ht="5.0999999999999996" customHeight="1">
      <c r="A47" s="423"/>
      <c r="B47" s="424"/>
      <c r="C47" s="335"/>
      <c r="D47" s="425"/>
      <c r="E47" s="425"/>
      <c r="F47" s="425"/>
      <c r="G47" s="425"/>
      <c r="H47" s="425"/>
      <c r="I47" s="425"/>
      <c r="J47" s="425"/>
      <c r="K47" s="336"/>
      <c r="L47" s="336"/>
      <c r="M47" s="336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426"/>
      <c r="AI47" s="339"/>
      <c r="AQ47" s="339"/>
    </row>
    <row r="48" spans="1:43">
      <c r="A48" s="285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301"/>
      <c r="AI48" s="9"/>
      <c r="AM48" s="4"/>
      <c r="AQ48" s="9"/>
    </row>
    <row r="49" spans="1:45" ht="12.75" customHeight="1">
      <c r="A49" s="291"/>
      <c r="B49" s="50"/>
      <c r="C49" s="50"/>
      <c r="D49" s="50"/>
      <c r="E49" s="50"/>
      <c r="F49" s="50"/>
      <c r="G49" s="50"/>
      <c r="H49" s="50"/>
      <c r="I49" s="50"/>
      <c r="J49" s="50"/>
      <c r="K49" s="461"/>
      <c r="L49" s="462" t="s">
        <v>74</v>
      </c>
      <c r="M49" s="88"/>
      <c r="N49" s="276"/>
      <c r="O49" s="192">
        <v>0</v>
      </c>
      <c r="P49" s="88"/>
      <c r="Q49" s="276"/>
      <c r="R49" s="192">
        <v>0</v>
      </c>
      <c r="S49" s="88"/>
      <c r="T49" s="276"/>
      <c r="U49" s="192">
        <v>0</v>
      </c>
      <c r="V49" s="88"/>
      <c r="W49" s="276"/>
      <c r="X49" s="192">
        <v>0</v>
      </c>
      <c r="Y49" s="88"/>
      <c r="Z49" s="276"/>
      <c r="AA49" s="192">
        <v>0</v>
      </c>
      <c r="AB49" s="88"/>
      <c r="AC49" s="276"/>
      <c r="AD49" s="192">
        <v>0</v>
      </c>
      <c r="AE49" s="88"/>
      <c r="AF49" s="276"/>
      <c r="AG49" s="192">
        <v>0</v>
      </c>
      <c r="AH49" s="287">
        <f>SUM(O49:AG49)</f>
        <v>0</v>
      </c>
      <c r="AI49" s="30"/>
      <c r="AM49" s="4"/>
      <c r="AQ49" s="30"/>
    </row>
    <row r="50" spans="1:45">
      <c r="A50" s="292" t="s">
        <v>75</v>
      </c>
      <c r="B50" s="715"/>
      <c r="C50" s="715"/>
      <c r="D50" s="715"/>
      <c r="E50" s="118"/>
      <c r="F50" s="118"/>
      <c r="G50" s="118"/>
      <c r="H50" s="118"/>
      <c r="I50" s="118"/>
      <c r="J50" s="118"/>
      <c r="K50" s="463"/>
      <c r="L50" s="464" t="s">
        <v>76</v>
      </c>
      <c r="M50" s="89"/>
      <c r="N50" s="186"/>
      <c r="O50" s="187">
        <v>0</v>
      </c>
      <c r="P50" s="89"/>
      <c r="Q50" s="186"/>
      <c r="R50" s="187">
        <v>0</v>
      </c>
      <c r="S50" s="89"/>
      <c r="T50" s="186"/>
      <c r="U50" s="187">
        <v>0</v>
      </c>
      <c r="V50" s="89"/>
      <c r="W50" s="186"/>
      <c r="X50" s="187">
        <v>0</v>
      </c>
      <c r="Y50" s="89"/>
      <c r="Z50" s="186"/>
      <c r="AA50" s="187">
        <v>0</v>
      </c>
      <c r="AB50" s="89"/>
      <c r="AC50" s="186"/>
      <c r="AD50" s="187">
        <v>0</v>
      </c>
      <c r="AE50" s="89"/>
      <c r="AF50" s="186"/>
      <c r="AG50" s="187">
        <v>0</v>
      </c>
      <c r="AH50" s="679">
        <f>SUM(O50:AG50)</f>
        <v>0</v>
      </c>
      <c r="AI50" s="30"/>
      <c r="AM50" s="4"/>
      <c r="AQ50" s="30"/>
    </row>
    <row r="51" spans="1:45" s="10" customFormat="1">
      <c r="A51" s="293"/>
      <c r="B51" s="56"/>
      <c r="C51" s="56"/>
      <c r="D51" s="56"/>
      <c r="E51" s="56"/>
      <c r="F51" s="56"/>
      <c r="G51" s="56"/>
      <c r="H51" s="56"/>
      <c r="I51" s="56"/>
      <c r="J51" s="56"/>
      <c r="K51" s="465"/>
      <c r="L51" s="466" t="s">
        <v>77</v>
      </c>
      <c r="M51" s="90"/>
      <c r="N51" s="193"/>
      <c r="O51" s="194">
        <f>O49+O50</f>
        <v>0</v>
      </c>
      <c r="P51" s="90"/>
      <c r="Q51" s="193"/>
      <c r="R51" s="194">
        <f>R49+R50</f>
        <v>0</v>
      </c>
      <c r="S51" s="90"/>
      <c r="T51" s="193"/>
      <c r="U51" s="194">
        <f>U49+U50</f>
        <v>0</v>
      </c>
      <c r="V51" s="90"/>
      <c r="W51" s="193"/>
      <c r="X51" s="194">
        <f>X49+X50</f>
        <v>0</v>
      </c>
      <c r="Y51" s="90"/>
      <c r="Z51" s="193"/>
      <c r="AA51" s="194">
        <f>AA49+AA50</f>
        <v>0</v>
      </c>
      <c r="AB51" s="90"/>
      <c r="AC51" s="193"/>
      <c r="AD51" s="194">
        <f>AD49+AD50</f>
        <v>0</v>
      </c>
      <c r="AE51" s="90"/>
      <c r="AF51" s="193"/>
      <c r="AG51" s="194">
        <f>AG49+AG50</f>
        <v>0</v>
      </c>
      <c r="AH51" s="294">
        <f>SUM(AH49:AH50)</f>
        <v>0</v>
      </c>
      <c r="AI51" s="35"/>
      <c r="AM51" s="11"/>
      <c r="AQ51" s="35"/>
    </row>
    <row r="52" spans="1:45" ht="12.75" customHeight="1">
      <c r="A52" s="295"/>
      <c r="B52" s="57"/>
      <c r="C52" s="57"/>
      <c r="D52" s="57"/>
      <c r="E52" s="57"/>
      <c r="F52" s="57"/>
      <c r="G52" s="57"/>
      <c r="H52" s="57"/>
      <c r="I52" s="57"/>
      <c r="J52" s="57"/>
      <c r="K52" s="461"/>
      <c r="L52" s="462" t="s">
        <v>74</v>
      </c>
      <c r="M52" s="88"/>
      <c r="N52" s="276"/>
      <c r="O52" s="192">
        <v>0</v>
      </c>
      <c r="P52" s="88"/>
      <c r="Q52" s="276"/>
      <c r="R52" s="192">
        <v>0</v>
      </c>
      <c r="S52" s="88"/>
      <c r="T52" s="276"/>
      <c r="U52" s="192">
        <v>0</v>
      </c>
      <c r="V52" s="88"/>
      <c r="W52" s="276"/>
      <c r="X52" s="192">
        <v>0</v>
      </c>
      <c r="Y52" s="88"/>
      <c r="Z52" s="276"/>
      <c r="AA52" s="192">
        <v>0</v>
      </c>
      <c r="AB52" s="88"/>
      <c r="AC52" s="276"/>
      <c r="AD52" s="192">
        <v>0</v>
      </c>
      <c r="AE52" s="88"/>
      <c r="AF52" s="276"/>
      <c r="AG52" s="192">
        <v>0</v>
      </c>
      <c r="AH52" s="287">
        <f>SUM(O52:AG52)</f>
        <v>0</v>
      </c>
      <c r="AI52" s="30"/>
      <c r="AM52" s="4"/>
      <c r="AQ52" s="30"/>
    </row>
    <row r="53" spans="1:45" ht="12.75" customHeight="1">
      <c r="A53" s="292" t="s">
        <v>78</v>
      </c>
      <c r="B53" s="715"/>
      <c r="C53" s="715"/>
      <c r="D53" s="715"/>
      <c r="E53" s="118"/>
      <c r="F53" s="118"/>
      <c r="G53" s="118"/>
      <c r="H53" s="118"/>
      <c r="I53" s="118"/>
      <c r="J53" s="118"/>
      <c r="K53" s="463"/>
      <c r="L53" s="464" t="s">
        <v>76</v>
      </c>
      <c r="M53" s="89"/>
      <c r="N53" s="186"/>
      <c r="O53" s="187">
        <v>0</v>
      </c>
      <c r="P53" s="89"/>
      <c r="Q53" s="186"/>
      <c r="R53" s="187">
        <v>0</v>
      </c>
      <c r="S53" s="89"/>
      <c r="T53" s="186"/>
      <c r="U53" s="187">
        <v>0</v>
      </c>
      <c r="V53" s="89"/>
      <c r="W53" s="186"/>
      <c r="X53" s="187">
        <v>0</v>
      </c>
      <c r="Y53" s="89"/>
      <c r="Z53" s="186"/>
      <c r="AA53" s="187">
        <v>0</v>
      </c>
      <c r="AB53" s="89"/>
      <c r="AC53" s="186"/>
      <c r="AD53" s="187">
        <v>0</v>
      </c>
      <c r="AE53" s="89"/>
      <c r="AF53" s="186"/>
      <c r="AG53" s="187">
        <v>0</v>
      </c>
      <c r="AH53" s="287">
        <f>SUM(O53:AG53)</f>
        <v>0</v>
      </c>
      <c r="AI53" s="30"/>
      <c r="AM53" s="4"/>
      <c r="AQ53" s="30"/>
    </row>
    <row r="54" spans="1:45" s="10" customFormat="1">
      <c r="A54" s="293"/>
      <c r="B54" s="56"/>
      <c r="C54" s="56"/>
      <c r="D54" s="56"/>
      <c r="E54" s="56"/>
      <c r="F54" s="56"/>
      <c r="G54" s="56"/>
      <c r="H54" s="56"/>
      <c r="I54" s="56"/>
      <c r="J54" s="56"/>
      <c r="K54" s="465"/>
      <c r="L54" s="466" t="s">
        <v>77</v>
      </c>
      <c r="M54" s="90"/>
      <c r="N54" s="193"/>
      <c r="O54" s="194">
        <f>SUM(O52:O53)</f>
        <v>0</v>
      </c>
      <c r="P54" s="90"/>
      <c r="Q54" s="193"/>
      <c r="R54" s="194">
        <f>SUM(R52:R53)</f>
        <v>0</v>
      </c>
      <c r="S54" s="90"/>
      <c r="T54" s="193"/>
      <c r="U54" s="194">
        <f>SUM(U52:U53)</f>
        <v>0</v>
      </c>
      <c r="V54" s="90"/>
      <c r="W54" s="193"/>
      <c r="X54" s="194">
        <f>SUM(X52:X53)</f>
        <v>0</v>
      </c>
      <c r="Y54" s="90"/>
      <c r="Z54" s="193"/>
      <c r="AA54" s="194">
        <f>SUM(AA52:AA53)</f>
        <v>0</v>
      </c>
      <c r="AB54" s="90"/>
      <c r="AC54" s="193"/>
      <c r="AD54" s="194">
        <f>SUM(AD52:AD53)</f>
        <v>0</v>
      </c>
      <c r="AE54" s="90"/>
      <c r="AF54" s="193"/>
      <c r="AG54" s="194">
        <f>SUM(AG52:AG53)</f>
        <v>0</v>
      </c>
      <c r="AH54" s="294">
        <f>SUM(AH52:AH53)</f>
        <v>0</v>
      </c>
      <c r="AI54" s="35"/>
      <c r="AM54" s="11"/>
      <c r="AQ54" s="35"/>
    </row>
    <row r="55" spans="1:45">
      <c r="A55" s="296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5"/>
      <c r="O55" s="194">
        <f>O51+O54</f>
        <v>0</v>
      </c>
      <c r="P55" s="95"/>
      <c r="Q55" s="195"/>
      <c r="R55" s="194">
        <f>R51+R54</f>
        <v>0</v>
      </c>
      <c r="S55" s="95"/>
      <c r="T55" s="195"/>
      <c r="U55" s="194">
        <f>U51+U54</f>
        <v>0</v>
      </c>
      <c r="V55" s="95"/>
      <c r="W55" s="195"/>
      <c r="X55" s="194">
        <f>X51+X54</f>
        <v>0</v>
      </c>
      <c r="Y55" s="95"/>
      <c r="Z55" s="195"/>
      <c r="AA55" s="194">
        <f>AA51+AA54</f>
        <v>0</v>
      </c>
      <c r="AB55" s="95"/>
      <c r="AC55" s="195"/>
      <c r="AD55" s="194">
        <f>AD51+AD54</f>
        <v>0</v>
      </c>
      <c r="AE55" s="95"/>
      <c r="AF55" s="195"/>
      <c r="AG55" s="194">
        <f>AG51+AG54</f>
        <v>0</v>
      </c>
      <c r="AH55" s="297">
        <f>AH51+AH54</f>
        <v>0</v>
      </c>
      <c r="AI55" s="30"/>
      <c r="AM55" s="4"/>
      <c r="AQ55" s="30"/>
    </row>
    <row r="56" spans="1:45" s="328" customFormat="1" ht="5.0999999999999996" customHeight="1" thickBot="1">
      <c r="A56" s="427"/>
      <c r="B56" s="333"/>
      <c r="C56" s="334"/>
      <c r="D56" s="334"/>
      <c r="E56" s="334"/>
      <c r="F56" s="334"/>
      <c r="G56" s="334"/>
      <c r="H56" s="334"/>
      <c r="I56" s="334"/>
      <c r="J56" s="334"/>
      <c r="K56" s="336"/>
      <c r="L56" s="336"/>
      <c r="M56" s="33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326"/>
      <c r="AH56" s="693"/>
      <c r="AI56" s="326"/>
      <c r="AM56" s="428"/>
      <c r="AQ56" s="326"/>
    </row>
    <row r="57" spans="1:45" ht="13.5" customHeight="1" thickBot="1">
      <c r="A57" s="654" t="s">
        <v>86</v>
      </c>
      <c r="B57" s="655"/>
      <c r="C57" s="655"/>
      <c r="D57" s="655"/>
      <c r="E57" s="655"/>
      <c r="F57" s="655"/>
      <c r="G57" s="655"/>
      <c r="H57" s="655"/>
      <c r="I57" s="655"/>
      <c r="J57" s="655"/>
      <c r="K57" s="655"/>
      <c r="L57" s="662"/>
      <c r="M57" s="663"/>
      <c r="N57" s="659"/>
      <c r="O57" s="660">
        <f>O17+O22+O27+O35+O46+O55</f>
        <v>0</v>
      </c>
      <c r="P57" s="663"/>
      <c r="Q57" s="659"/>
      <c r="R57" s="660">
        <f>R17+R22+R27+R35+R46+R55</f>
        <v>0</v>
      </c>
      <c r="S57" s="663"/>
      <c r="T57" s="659"/>
      <c r="U57" s="660">
        <f>U17+U22+U27+U35+U46+U55</f>
        <v>0</v>
      </c>
      <c r="V57" s="663"/>
      <c r="W57" s="659"/>
      <c r="X57" s="660">
        <f>X17+X22+X27+X35+X46+X55</f>
        <v>0</v>
      </c>
      <c r="Y57" s="663"/>
      <c r="Z57" s="659"/>
      <c r="AA57" s="660">
        <f>AA17+AA22+AA27+AA35+AA46+AA55</f>
        <v>0</v>
      </c>
      <c r="AB57" s="663"/>
      <c r="AC57" s="659"/>
      <c r="AD57" s="660">
        <f>AD17+AD22+AD27+AD35+AD46+AD55</f>
        <v>0</v>
      </c>
      <c r="AE57" s="663"/>
      <c r="AF57" s="659"/>
      <c r="AG57" s="660">
        <f>AG17+AG22+AG27+AG35+AG46+AG55</f>
        <v>0</v>
      </c>
      <c r="AH57" s="691">
        <f>AH17+AH22+AH27+AH35+AH46+AH55</f>
        <v>0</v>
      </c>
      <c r="AI57" s="30"/>
      <c r="AM57" s="4"/>
      <c r="AQ57" s="30"/>
    </row>
    <row r="58" spans="1:45" s="328" customFormat="1" ht="5.0999999999999996" customHeight="1">
      <c r="A58" s="429"/>
      <c r="C58" s="335"/>
      <c r="D58" s="425"/>
      <c r="E58" s="425"/>
      <c r="F58" s="425"/>
      <c r="G58" s="425"/>
      <c r="H58" s="425"/>
      <c r="I58" s="425"/>
      <c r="J58" s="425"/>
      <c r="K58" s="336"/>
      <c r="L58" s="336"/>
      <c r="M58" s="33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693"/>
      <c r="AI58" s="326"/>
      <c r="AK58" s="430"/>
      <c r="AL58" s="430"/>
      <c r="AM58" s="431"/>
      <c r="AN58" s="430"/>
      <c r="AO58" s="430"/>
      <c r="AP58" s="430"/>
      <c r="AQ58" s="326"/>
      <c r="AR58" s="430"/>
      <c r="AS58" s="430"/>
    </row>
    <row r="59" spans="1:45">
      <c r="A59" s="285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8"/>
      <c r="AI59" s="9"/>
      <c r="AM59" s="4"/>
      <c r="AQ59" s="9"/>
    </row>
    <row r="60" spans="1:45" s="328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6"/>
      <c r="N60" s="703"/>
      <c r="O60" s="704"/>
      <c r="P60" s="96"/>
      <c r="Q60" s="703"/>
      <c r="R60" s="704"/>
      <c r="S60" s="96"/>
      <c r="T60" s="703"/>
      <c r="U60" s="704"/>
      <c r="V60" s="96"/>
      <c r="W60" s="703"/>
      <c r="X60" s="704"/>
      <c r="Y60" s="96"/>
      <c r="Z60" s="703"/>
      <c r="AA60" s="704"/>
      <c r="AB60" s="96"/>
      <c r="AC60" s="703"/>
      <c r="AD60" s="704"/>
      <c r="AE60" s="96"/>
      <c r="AF60" s="703"/>
      <c r="AG60" s="704"/>
      <c r="AH60" s="693"/>
      <c r="AI60" s="326"/>
      <c r="AM60" s="428"/>
      <c r="AQ60" s="326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94"/>
      <c r="M61" s="120"/>
      <c r="N61" s="97"/>
      <c r="O61" s="277">
        <f>O57-(O22+O35+O41+O42+O55)+IF(SUM($N$51:O$51)&gt;25000,MAX(0,25000-SUM($N51:N51)),O$51)+IF(SUM($N$54:O$54)&gt;25000,MAX(0,25000-SUM($N54:N54)),O$54)</f>
        <v>0</v>
      </c>
      <c r="P61" s="120"/>
      <c r="Q61" s="97"/>
      <c r="R61" s="277">
        <f>R57-(R22+R35+R41+R42+R55)+IF(SUM($N$51:R$51)&gt;25000,MAX(0,25000-SUM($N51:Q51)),R$51)+IF(SUM($N$54:R$54)&gt;25000,MAX(0,25000-SUM($N54:Q54)),R$54)</f>
        <v>0</v>
      </c>
      <c r="S61" s="120"/>
      <c r="T61" s="97"/>
      <c r="U61" s="277">
        <f>U57-(U22+U35+U41+U42+U55)+IF(SUM($N$51:U$51)&gt;25000,MAX(0,25000-SUM($N51:T51)),U$51)+IF(SUM($N$54:U$54)&gt;25000,MAX(0,25000-SUM($N54:T54)),U$54)</f>
        <v>0</v>
      </c>
      <c r="V61" s="120"/>
      <c r="W61" s="97"/>
      <c r="X61" s="277">
        <f>X57-(X22+X35+X41+X42+X55)+IF(SUM($N$51:X$51)&gt;25000,MAX(0,25000-SUM($N51:W51)),X$51)+IF(SUM($N$54:X$54)&gt;25000,MAX(0,25000-SUM($N54:W54)),X$54)</f>
        <v>0</v>
      </c>
      <c r="Y61" s="120"/>
      <c r="Z61" s="97"/>
      <c r="AA61" s="277">
        <f>AA57-(AA22+AA35+AA41+AA42+AA55)+IF(SUM($N$51:AA$51)&gt;25000,MAX(0,25000-SUM($N51:Z51)),AA$51)+IF(SUM($N$54:AA$54)&gt;25000,MAX(0,25000-SUM($N54:Z54)),AA$54)</f>
        <v>0</v>
      </c>
      <c r="AB61" s="120"/>
      <c r="AC61" s="97"/>
      <c r="AD61" s="277">
        <f>AD57-(AD22+AD35+AD41+AD42+AD55)+IF(SUM($N$51:AD$51)&gt;25000,MAX(0,25000-SUM($N51:AC51)),AD$51)+IF(SUM($N$54:AD$54)&gt;25000,MAX(0,25000-SUM($N54:AC54)),AD$54)</f>
        <v>0</v>
      </c>
      <c r="AE61" s="120"/>
      <c r="AF61" s="97"/>
      <c r="AG61" s="277">
        <f>AG57-(AG22+AG35+AG41+AG42+AG55)+IF(SUM($N$51:AG$51)&gt;25000,MAX(0,25000-SUM($N51:AF51)),AG$51)+IF(SUM($N$54:AG$54)&gt;25000,MAX(0,25000-SUM($N54:AF54)),AG$54)</f>
        <v>0</v>
      </c>
      <c r="AH61" s="298">
        <f>SUM(O61:AG61)</f>
        <v>0</v>
      </c>
      <c r="AI61" s="36"/>
      <c r="AM61" s="12"/>
      <c r="AQ61" s="36"/>
    </row>
    <row r="62" spans="1:45" s="5" customFormat="1" ht="13.5" customHeight="1" thickBot="1">
      <c r="A62" s="484" t="s">
        <v>127</v>
      </c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695">
        <v>0.5</v>
      </c>
      <c r="M62" s="486"/>
      <c r="N62" s="487"/>
      <c r="O62" s="488">
        <f>ROUND(O61*$L$62,0)</f>
        <v>0</v>
      </c>
      <c r="P62" s="486"/>
      <c r="Q62" s="487"/>
      <c r="R62" s="488">
        <f>ROUND(R61*$L$62,0)</f>
        <v>0</v>
      </c>
      <c r="S62" s="486"/>
      <c r="T62" s="487"/>
      <c r="U62" s="488">
        <f>ROUND(U61*$L$62,0)</f>
        <v>0</v>
      </c>
      <c r="V62" s="486"/>
      <c r="W62" s="487"/>
      <c r="X62" s="488">
        <f>ROUND(X61*$L$62,0)</f>
        <v>0</v>
      </c>
      <c r="Y62" s="486"/>
      <c r="Z62" s="487"/>
      <c r="AA62" s="488">
        <f>ROUND(AA61*$L$62,0)</f>
        <v>0</v>
      </c>
      <c r="AB62" s="486"/>
      <c r="AC62" s="487"/>
      <c r="AD62" s="488">
        <f>ROUND(AD61*$L$62,0)</f>
        <v>0</v>
      </c>
      <c r="AE62" s="486"/>
      <c r="AF62" s="487"/>
      <c r="AG62" s="488">
        <f>ROUND(AG61*$L$62,0)</f>
        <v>0</v>
      </c>
      <c r="AH62" s="498">
        <f>SUM(O62:AG62)</f>
        <v>0</v>
      </c>
      <c r="AI62" s="30"/>
      <c r="AM62" s="13"/>
      <c r="AQ62" s="30"/>
    </row>
    <row r="63" spans="1:45" ht="13.5" thickBot="1">
      <c r="A63" s="654" t="s">
        <v>90</v>
      </c>
      <c r="B63" s="655"/>
      <c r="C63" s="656"/>
      <c r="D63" s="656"/>
      <c r="E63" s="656"/>
      <c r="F63" s="656"/>
      <c r="G63" s="656"/>
      <c r="H63" s="656"/>
      <c r="I63" s="656"/>
      <c r="J63" s="656"/>
      <c r="K63" s="657"/>
      <c r="L63" s="696"/>
      <c r="M63" s="658"/>
      <c r="N63" s="659"/>
      <c r="O63" s="660">
        <f>O57+O62</f>
        <v>0</v>
      </c>
      <c r="P63" s="658"/>
      <c r="Q63" s="659"/>
      <c r="R63" s="660">
        <f>R57+R62</f>
        <v>0</v>
      </c>
      <c r="S63" s="658"/>
      <c r="T63" s="659"/>
      <c r="U63" s="660">
        <f>U57+U62</f>
        <v>0</v>
      </c>
      <c r="V63" s="658"/>
      <c r="W63" s="659"/>
      <c r="X63" s="660">
        <f>X57+X62</f>
        <v>0</v>
      </c>
      <c r="Y63" s="658"/>
      <c r="Z63" s="659"/>
      <c r="AA63" s="660">
        <f>AA57+AA62</f>
        <v>0</v>
      </c>
      <c r="AB63" s="658"/>
      <c r="AC63" s="659"/>
      <c r="AD63" s="660">
        <f>AD57+AD62</f>
        <v>0</v>
      </c>
      <c r="AE63" s="658"/>
      <c r="AF63" s="659"/>
      <c r="AG63" s="660">
        <f>AG57+AG62</f>
        <v>0</v>
      </c>
      <c r="AH63" s="691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364" priority="46">
      <formula>$C6="sum"</formula>
    </cfRule>
    <cfRule type="expression" dxfId="363" priority="47">
      <formula>$C6="acad"</formula>
    </cfRule>
    <cfRule type="expression" dxfId="362" priority="48">
      <formula>$C6="cal"</formula>
    </cfRule>
    <cfRule type="expression" dxfId="361" priority="49">
      <formula>$C6="hourly"</formula>
    </cfRule>
    <cfRule type="expression" dxfId="360" priority="50">
      <formula>$C6="grad"</formula>
    </cfRule>
  </conditionalFormatting>
  <conditionalFormatting sqref="D6:J9">
    <cfRule type="expression" dxfId="359" priority="36">
      <formula>$C6="sum"</formula>
    </cfRule>
    <cfRule type="expression" dxfId="358" priority="37">
      <formula>$C6="acad"</formula>
    </cfRule>
    <cfRule type="expression" dxfId="357" priority="38">
      <formula>$C6="cal"</formula>
    </cfRule>
    <cfRule type="expression" dxfId="356" priority="39">
      <formula>$C6="hourly"</formula>
    </cfRule>
    <cfRule type="expression" dxfId="355" priority="40">
      <formula>$C6="grad"</formula>
    </cfRule>
  </conditionalFormatting>
  <conditionalFormatting sqref="D7:J7 D9:J9 D11:J11 D13:J13 D15:J15">
    <cfRule type="expression" dxfId="354" priority="41">
      <formula>$C7="sum"</formula>
    </cfRule>
    <cfRule type="expression" dxfId="353" priority="42">
      <formula>$C7="acad"</formula>
    </cfRule>
    <cfRule type="expression" dxfId="352" priority="43">
      <formula>$C7="cal"</formula>
    </cfRule>
    <cfRule type="expression" dxfId="351" priority="44">
      <formula>$C7="hourly"</formula>
    </cfRule>
    <cfRule type="expression" dxfId="350" priority="45">
      <formula>$C7="grad"</formula>
    </cfRule>
  </conditionalFormatting>
  <conditionalFormatting sqref="L6:L15">
    <cfRule type="expression" dxfId="349" priority="51" stopIfTrue="1">
      <formula>#REF!="grad"</formula>
    </cfRule>
    <cfRule type="expression" dxfId="348" priority="52">
      <formula>#REF!&lt;&gt;"grad"</formula>
    </cfRule>
  </conditionalFormatting>
  <conditionalFormatting sqref="D8:J8">
    <cfRule type="expression" dxfId="347" priority="31">
      <formula>$C8="sum"</formula>
    </cfRule>
    <cfRule type="expression" dxfId="346" priority="32">
      <formula>$C8="acad"</formula>
    </cfRule>
    <cfRule type="expression" dxfId="345" priority="33">
      <formula>$C8="cal"</formula>
    </cfRule>
    <cfRule type="expression" dxfId="344" priority="34">
      <formula>$C8="hourly"</formula>
    </cfRule>
    <cfRule type="expression" dxfId="343" priority="35">
      <formula>$C8="grad"</formula>
    </cfRule>
  </conditionalFormatting>
  <conditionalFormatting sqref="D10:J10">
    <cfRule type="expression" dxfId="342" priority="26">
      <formula>$C10="sum"</formula>
    </cfRule>
    <cfRule type="expression" dxfId="341" priority="27">
      <formula>$C10="acad"</formula>
    </cfRule>
    <cfRule type="expression" dxfId="340" priority="28">
      <formula>$C10="cal"</formula>
    </cfRule>
    <cfRule type="expression" dxfId="339" priority="29">
      <formula>$C10="hourly"</formula>
    </cfRule>
    <cfRule type="expression" dxfId="338" priority="30">
      <formula>$C10="grad"</formula>
    </cfRule>
  </conditionalFormatting>
  <conditionalFormatting sqref="D10:J11">
    <cfRule type="expression" dxfId="337" priority="21">
      <formula>$C10="sum"</formula>
    </cfRule>
    <cfRule type="expression" dxfId="336" priority="22">
      <formula>$C10="acad"</formula>
    </cfRule>
    <cfRule type="expression" dxfId="335" priority="23">
      <formula>$C10="cal"</formula>
    </cfRule>
    <cfRule type="expression" dxfId="334" priority="24">
      <formula>$C10="hourly"</formula>
    </cfRule>
    <cfRule type="expression" dxfId="333" priority="25">
      <formula>$C10="grad"</formula>
    </cfRule>
  </conditionalFormatting>
  <conditionalFormatting sqref="D12:J12">
    <cfRule type="expression" dxfId="332" priority="16">
      <formula>$C12="sum"</formula>
    </cfRule>
    <cfRule type="expression" dxfId="331" priority="17">
      <formula>$C12="acad"</formula>
    </cfRule>
    <cfRule type="expression" dxfId="330" priority="18">
      <formula>$C12="cal"</formula>
    </cfRule>
    <cfRule type="expression" dxfId="329" priority="19">
      <formula>$C12="hourly"</formula>
    </cfRule>
    <cfRule type="expression" dxfId="328" priority="20">
      <formula>$C12="grad"</formula>
    </cfRule>
  </conditionalFormatting>
  <conditionalFormatting sqref="D12:J13">
    <cfRule type="expression" dxfId="327" priority="11">
      <formula>$C12="sum"</formula>
    </cfRule>
    <cfRule type="expression" dxfId="326" priority="12">
      <formula>$C12="acad"</formula>
    </cfRule>
    <cfRule type="expression" dxfId="325" priority="13">
      <formula>$C12="cal"</formula>
    </cfRule>
    <cfRule type="expression" dxfId="324" priority="14">
      <formula>$C12="hourly"</formula>
    </cfRule>
    <cfRule type="expression" dxfId="323" priority="15">
      <formula>$C12="grad"</formula>
    </cfRule>
  </conditionalFormatting>
  <conditionalFormatting sqref="D14:J14">
    <cfRule type="expression" dxfId="322" priority="6">
      <formula>$C14="sum"</formula>
    </cfRule>
    <cfRule type="expression" dxfId="321" priority="7">
      <formula>$C14="acad"</formula>
    </cfRule>
    <cfRule type="expression" dxfId="320" priority="8">
      <formula>$C14="cal"</formula>
    </cfRule>
    <cfRule type="expression" dxfId="319" priority="9">
      <formula>$C14="hourly"</formula>
    </cfRule>
    <cfRule type="expression" dxfId="318" priority="10">
      <formula>$C14="grad"</formula>
    </cfRule>
  </conditionalFormatting>
  <conditionalFormatting sqref="D14:J15">
    <cfRule type="expression" dxfId="317" priority="1">
      <formula>$C14="sum"</formula>
    </cfRule>
    <cfRule type="expression" dxfId="316" priority="2">
      <formula>$C14="acad"</formula>
    </cfRule>
    <cfRule type="expression" dxfId="315" priority="3">
      <formula>$C14="cal"</formula>
    </cfRule>
    <cfRule type="expression" dxfId="314" priority="4">
      <formula>$C14="hourly"</formula>
    </cfRule>
    <cfRule type="expression" dxfId="313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5E70F1-BAB5-457E-A047-228E76C378A8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7850A-8942-4C84-838A-1A55494F7248}">
  <sheetPr codeName="Sheet4">
    <pageSetUpPr fitToPage="1"/>
  </sheetPr>
  <dimension ref="A1:AS64"/>
  <sheetViews>
    <sheetView zoomScaleNormal="100" workbookViewId="0">
      <selection activeCell="H25" sqref="H25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69" t="s">
        <v>111</v>
      </c>
      <c r="B1" s="670" t="s">
        <v>129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2"/>
      <c r="S1" s="31"/>
    </row>
    <row r="2" spans="1:44" ht="15.75" thickBot="1">
      <c r="A2" s="473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8"/>
      <c r="L2" s="697" t="s">
        <v>113</v>
      </c>
      <c r="M2" s="698">
        <v>0</v>
      </c>
      <c r="T2" s="12"/>
      <c r="X2" s="6"/>
      <c r="AD2" s="6"/>
      <c r="AM2" s="4"/>
    </row>
    <row r="3" spans="1:44" ht="15.75" customHeight="1">
      <c r="A3" s="626"/>
      <c r="B3" s="483"/>
      <c r="C3" s="107" t="s">
        <v>12</v>
      </c>
      <c r="D3" s="392"/>
      <c r="E3" s="393"/>
      <c r="F3" s="393"/>
      <c r="G3" s="393"/>
      <c r="H3" s="394"/>
      <c r="I3" s="394"/>
      <c r="J3" s="394"/>
      <c r="K3" s="107" t="s">
        <v>14</v>
      </c>
      <c r="L3" s="496" t="s">
        <v>16</v>
      </c>
      <c r="M3" s="497"/>
      <c r="N3" s="314"/>
      <c r="O3" s="315"/>
      <c r="P3" s="305"/>
      <c r="Q3" s="306"/>
      <c r="R3" s="307"/>
      <c r="S3" s="305"/>
      <c r="T3" s="306"/>
      <c r="U3" s="307"/>
      <c r="V3" s="305"/>
      <c r="W3" s="306"/>
      <c r="X3" s="307"/>
      <c r="Y3" s="673" t="s">
        <v>21</v>
      </c>
      <c r="Z3" s="314"/>
      <c r="AA3" s="315"/>
      <c r="AB3" s="305"/>
      <c r="AC3" s="306"/>
      <c r="AD3" s="307"/>
      <c r="AE3" s="673" t="s">
        <v>23</v>
      </c>
      <c r="AF3" s="314"/>
      <c r="AG3" s="315"/>
      <c r="AH3" s="108" t="s">
        <v>24</v>
      </c>
      <c r="AI3" s="32"/>
      <c r="AJ3" s="468"/>
      <c r="AK3" s="469"/>
      <c r="AL3" s="469" t="s">
        <v>25</v>
      </c>
      <c r="AM3" s="316"/>
      <c r="AN3" s="316"/>
      <c r="AO3" s="454"/>
      <c r="AP3" s="455"/>
      <c r="AQ3" s="711" t="s">
        <v>26</v>
      </c>
      <c r="AR3" s="713" t="s">
        <v>27</v>
      </c>
    </row>
    <row r="4" spans="1:44" ht="16.5" thickBot="1">
      <c r="A4" s="627" t="s">
        <v>9</v>
      </c>
      <c r="B4" s="628" t="s">
        <v>10</v>
      </c>
      <c r="C4" s="109" t="s">
        <v>28</v>
      </c>
      <c r="D4" s="395"/>
      <c r="E4" s="396"/>
      <c r="F4" s="396" t="s">
        <v>68</v>
      </c>
      <c r="G4" s="396"/>
      <c r="H4" s="397"/>
      <c r="I4" s="397"/>
      <c r="J4" s="397"/>
      <c r="K4" s="109" t="s">
        <v>30</v>
      </c>
      <c r="L4" s="109" t="s">
        <v>31</v>
      </c>
      <c r="M4" s="398"/>
      <c r="N4" s="459" t="s">
        <v>17</v>
      </c>
      <c r="O4" s="399"/>
      <c r="P4" s="458"/>
      <c r="Q4" s="459" t="s">
        <v>18</v>
      </c>
      <c r="R4" s="460"/>
      <c r="S4" s="458"/>
      <c r="T4" s="459" t="s">
        <v>19</v>
      </c>
      <c r="U4" s="460"/>
      <c r="V4" s="458"/>
      <c r="W4" s="459" t="s">
        <v>20</v>
      </c>
      <c r="X4" s="460"/>
      <c r="Y4" s="398"/>
      <c r="Z4" s="459"/>
      <c r="AA4" s="399"/>
      <c r="AB4" s="458"/>
      <c r="AC4" s="459" t="s">
        <v>22</v>
      </c>
      <c r="AD4" s="460"/>
      <c r="AE4" s="398"/>
      <c r="AF4" s="459"/>
      <c r="AG4" s="399"/>
      <c r="AH4" s="110"/>
      <c r="AI4" s="32"/>
      <c r="AJ4" s="318"/>
      <c r="AK4" s="319"/>
      <c r="AL4" s="319"/>
      <c r="AM4" s="319"/>
      <c r="AN4" s="319"/>
      <c r="AO4" s="456"/>
      <c r="AP4" s="457"/>
      <c r="AQ4" s="712"/>
      <c r="AR4" s="714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70" t="s">
        <v>17</v>
      </c>
      <c r="AK5" s="470" t="s">
        <v>18</v>
      </c>
      <c r="AL5" s="470" t="s">
        <v>19</v>
      </c>
      <c r="AM5" s="471" t="s">
        <v>20</v>
      </c>
      <c r="AN5" s="470" t="s">
        <v>21</v>
      </c>
      <c r="AO5" s="470" t="s">
        <v>22</v>
      </c>
      <c r="AP5" s="470" t="s">
        <v>23</v>
      </c>
      <c r="AQ5" s="99" t="s">
        <v>35</v>
      </c>
      <c r="AR5" s="99" t="s">
        <v>36</v>
      </c>
    </row>
    <row r="6" spans="1:44">
      <c r="A6" s="674"/>
      <c r="B6" s="675"/>
      <c r="C6" s="676"/>
      <c r="D6" s="677"/>
      <c r="E6" s="677"/>
      <c r="F6" s="677"/>
      <c r="G6" s="677"/>
      <c r="H6" s="677"/>
      <c r="I6" s="677"/>
      <c r="J6" s="677"/>
      <c r="K6" s="678"/>
      <c r="L6" s="531"/>
      <c r="M6" s="71">
        <f t="shared" ref="M6:M15" si="0">IF($C6="12-month",12*D6, IF($C6="9-month",9*D6, IF($C6="summer", 3*D6, IF($C6="grad",D6*6, IF($C6="hourly",D6/2080*12,0)))))</f>
        <v>0</v>
      </c>
      <c r="N6" s="273">
        <f t="shared" ref="N6:N15" si="1">ROUND(IF(C6="12-month",D6*K6,IF(C6="9-month",D6*K6,IF(C6="summer",K6*0.025*13*D6,IF(C6="grad",D6*K6,IF(C6="hourly",D6*K6,))))),0)</f>
        <v>0</v>
      </c>
      <c r="O6" s="274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8">
        <f>ROUND(IF(C6="12-month",E6*K6,IF(C6="9-month",E6*K6,IF(C6="summer",K6*0.025*13*E6,IF(C6="grad",E6*K6,IF(C6="hourly",E6*K6,)))))*(1+$M$2),0)</f>
        <v>0</v>
      </c>
      <c r="R6" s="274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81">
        <f>ROUND(IF(C6="12-month",F6*K6,IF(C6="9-month",F6*K6,IF(C6="summer",K6*0.025*13*F6,IF(C6="grad",F6*K6,IF(C6="hourly",F6*K6,)))))*((1+$M$2)^2),0)</f>
        <v>0</v>
      </c>
      <c r="U6" s="274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81">
        <f>ROUND(IF(C6="12-month",G6*K6,IF(C6="9-month",G6*K6,IF(C6="summer",K6*0.025*13*G6,IF(C6="grad",G6*K6,IF(C6="hourly",G6*K6,)))))*((1+$M$2)^3),0)</f>
        <v>0</v>
      </c>
      <c r="X6" s="274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81">
        <f>ROUND(IF(C6="12-month",H6*$K6,IF(C6="9-month",H6*$K6,IF(C6="summer",$K6*0.025*13*H6,IF(C6="grad",H6*$K6,IF(C6="hourly",H6*$K6,)))))*((1+$M$2)^4),0)</f>
        <v>0</v>
      </c>
      <c r="AA6" s="274">
        <f>ROUND(Z6*$L6,0)</f>
        <v>0</v>
      </c>
      <c r="AB6" s="72">
        <f>IF($C6="12-month",12*I6, IF($C6="9-month",9*I6, IF($C6="summer", 3*I6, IF($C6="grad",I6*6, IF($C6="hourly",I6/2080*12,0)))))</f>
        <v>0</v>
      </c>
      <c r="AC6" s="281">
        <f>ROUND(IF(C6="12-month",I6*$K6,IF(C6="9-month",I6*$K6,IF(C6="summer",$K6*0.025*13*I6,IF(C6="grad",I6*$K6,IF(C6="hourly",I6*$K6,)))))*((1+$M$2)^5),0)</f>
        <v>0</v>
      </c>
      <c r="AD6" s="274">
        <f>ROUND(AC6*$L6,0)</f>
        <v>0</v>
      </c>
      <c r="AE6" s="72">
        <f>IF($C6="12-month",12*J6, IF($C6="9-month",9*J6, IF($C6="summer", 3*J6, IF($C6="grad",J6*6, IF($C6="hourly",J6/2080*12,0)))))</f>
        <v>0</v>
      </c>
      <c r="AF6" s="281">
        <f>ROUND(IF(C6="12-month",J6*$K6,IF(C6="9-month",J6*$K6,IF(C6="summer",$K6*0.025*13*J6,IF(C6="grad",J6*$K6,IF(C6="hourly",J6*$K6,)))))*((1+$M$2)^6),0)</f>
        <v>0</v>
      </c>
      <c r="AG6" s="274">
        <f>ROUND(AF6*$L6,0)</f>
        <v>0</v>
      </c>
      <c r="AH6" s="679">
        <f>ROUND(SUM(N6,O6,Q6,R6,T6,U6,W6,X6,Z6,AA6,AC6,AD6,AF6,AG6),0)</f>
        <v>0</v>
      </c>
      <c r="AI6" s="33"/>
      <c r="AJ6" s="522">
        <f t="shared" ref="AJ6:AJ15" si="6">K6</f>
        <v>0</v>
      </c>
      <c r="AK6" s="523">
        <f t="shared" ref="AK6:AP15" si="7">ROUND(AJ6*(1+$M$2),0)</f>
        <v>0</v>
      </c>
      <c r="AL6" s="523">
        <f t="shared" si="7"/>
        <v>0</v>
      </c>
      <c r="AM6" s="523">
        <f t="shared" si="7"/>
        <v>0</v>
      </c>
      <c r="AN6" s="524">
        <f t="shared" si="7"/>
        <v>0</v>
      </c>
      <c r="AO6" s="524">
        <f t="shared" si="7"/>
        <v>0</v>
      </c>
      <c r="AP6" s="524">
        <f t="shared" si="7"/>
        <v>0</v>
      </c>
      <c r="AQ6" s="100"/>
      <c r="AR6" s="101"/>
    </row>
    <row r="7" spans="1:44">
      <c r="A7" s="67"/>
      <c r="B7" s="68"/>
      <c r="C7" s="69"/>
      <c r="D7" s="680"/>
      <c r="E7" s="680"/>
      <c r="F7" s="680"/>
      <c r="G7" s="680"/>
      <c r="H7" s="680"/>
      <c r="I7" s="680"/>
      <c r="J7" s="680"/>
      <c r="K7" s="681"/>
      <c r="L7" s="682"/>
      <c r="M7" s="683">
        <f t="shared" si="0"/>
        <v>0</v>
      </c>
      <c r="N7" s="684">
        <f t="shared" si="1"/>
        <v>0</v>
      </c>
      <c r="O7" s="274">
        <f t="shared" ref="O7:O15" si="8">ROUND(N7*$L7,0)</f>
        <v>0</v>
      </c>
      <c r="P7" s="65">
        <f t="shared" si="2"/>
        <v>0</v>
      </c>
      <c r="Q7" s="279">
        <f t="shared" ref="Q7:Q15" si="9">ROUND(IF(C7="12-month",E7*K7,IF(C7="9-month",E7*K7,IF(C7="summer",K7*0.025*13*E7,IF(C7="grad",E7*K7,IF(C7="hourly",E7*K7,)))))*(1+$M$2),0)</f>
        <v>0</v>
      </c>
      <c r="R7" s="274">
        <f t="shared" ref="R7:R15" si="10">ROUND(Q7*$L7,0)</f>
        <v>0</v>
      </c>
      <c r="S7" s="65">
        <f t="shared" si="3"/>
        <v>0</v>
      </c>
      <c r="T7" s="279">
        <f t="shared" ref="T7:T15" si="11">ROUND(IF(C7="12-month",F7*K7,IF(C7="9-month",F7*K7,IF(C7="summer",K7*0.025*13*F7,IF(C7="grad",F7*K7,IF(C7="hourly",F7*K7,)))))*((1+$M$2)^2),0)</f>
        <v>0</v>
      </c>
      <c r="U7" s="274">
        <f t="shared" ref="U7:U15" si="12">ROUND(T7*$L7,0)</f>
        <v>0</v>
      </c>
      <c r="V7" s="65">
        <f t="shared" si="4"/>
        <v>0</v>
      </c>
      <c r="W7" s="279">
        <f t="shared" ref="W7:W15" si="13">ROUND(IF(C7="12-month",G7*K7,IF(C7="9-month",G7*K7,IF(C7="summer",K7*0.025*13*G7,IF(C7="grad",G7*K7,IF(C7="hourly",G7*K7,)))))*((1+$M$2)^3),0)</f>
        <v>0</v>
      </c>
      <c r="X7" s="274">
        <f t="shared" ref="X7:X15" si="14">ROUND(W7*$L7,0)</f>
        <v>0</v>
      </c>
      <c r="Y7" s="65">
        <f t="shared" si="5"/>
        <v>0</v>
      </c>
      <c r="Z7" s="279">
        <f t="shared" ref="Z7:Z15" si="15">ROUND(IF(C7="12-month",H7*K7,IF(C7="9-month",H7*K7,IF(C7="summer",K7*0.025*13*H7,IF(C7="grad",H7*K7,IF(C7="hourly",H7*K7,)))))*((1+$M$2)^4),0)</f>
        <v>0</v>
      </c>
      <c r="AA7" s="274">
        <f t="shared" ref="AA7:AA15" si="16">ROUND(Z7*$L7,0)</f>
        <v>0</v>
      </c>
      <c r="AB7" s="72">
        <f t="shared" ref="AB7:AB15" si="17">IF($C7="12-month",12*I7, IF($C7="9-month",9*I7, IF($C7="summer", 3*I7, IF($C7="grad",I7*6, IF($C7="hourly",I7/2080*12,0)))))</f>
        <v>0</v>
      </c>
      <c r="AC7" s="279">
        <f t="shared" ref="AC7:AC15" si="18">ROUND(IF(C7="12-month",I7*$K7,IF(C7="9-month",I7*$K7,IF(C7="summer",$K7*0.025*13*I7,IF(C7="grad",I7*$K7,IF(C7="hourly",I7*$K7,)))))*((1+$M$2)^5),0)</f>
        <v>0</v>
      </c>
      <c r="AD7" s="274">
        <f t="shared" ref="AD7:AD15" si="19">ROUND(AC7*$L7,0)</f>
        <v>0</v>
      </c>
      <c r="AE7" s="72">
        <f t="shared" ref="AE7:AE15" si="20">IF($C7="12-month",12*J7, IF($C7="9-month",9*J7, IF($C7="summer", 3*J7, IF($C7="grad",J7*6, IF($C7="hourly",J7/2080*12,0)))))</f>
        <v>0</v>
      </c>
      <c r="AF7" s="279">
        <f t="shared" ref="AF7:AF15" si="21">ROUND(IF(C7="12-month",J7*$K7,IF(C7="9-month",J7*$K7,IF(C7="summer",$K7*0.025*13*J7,IF(C7="grad",J7*$K7,IF(C7="hourly",J7*$K7,)))))*((1+$M$2)^6),0)</f>
        <v>0</v>
      </c>
      <c r="AG7" s="274">
        <f t="shared" ref="AG7:AG15" si="22">ROUND(AF7*$L7,0)</f>
        <v>0</v>
      </c>
      <c r="AH7" s="679">
        <f t="shared" ref="AH7:AH15" si="23">ROUND(SUM(N7,O7,Q7,R7,T7,U7,W7,X7,Z7,AA7,AC7,AD7,AF7,AG7),0)</f>
        <v>0</v>
      </c>
      <c r="AI7" s="33"/>
      <c r="AJ7" s="525">
        <f t="shared" si="6"/>
        <v>0</v>
      </c>
      <c r="AK7" s="526">
        <f t="shared" si="7"/>
        <v>0</v>
      </c>
      <c r="AL7" s="526">
        <f t="shared" si="7"/>
        <v>0</v>
      </c>
      <c r="AM7" s="526">
        <f t="shared" si="7"/>
        <v>0</v>
      </c>
      <c r="AN7" s="527">
        <f t="shared" si="7"/>
        <v>0</v>
      </c>
      <c r="AO7" s="527">
        <f t="shared" si="7"/>
        <v>0</v>
      </c>
      <c r="AP7" s="527">
        <f t="shared" si="7"/>
        <v>0</v>
      </c>
      <c r="AQ7" s="102"/>
      <c r="AR7" s="103"/>
    </row>
    <row r="8" spans="1:44">
      <c r="A8" s="26"/>
      <c r="B8" s="24"/>
      <c r="C8" s="69"/>
      <c r="D8" s="685"/>
      <c r="E8" s="685"/>
      <c r="F8" s="685"/>
      <c r="G8" s="685"/>
      <c r="H8" s="685"/>
      <c r="I8" s="685"/>
      <c r="J8" s="685"/>
      <c r="K8" s="681"/>
      <c r="L8" s="531"/>
      <c r="M8" s="71">
        <f t="shared" si="0"/>
        <v>0</v>
      </c>
      <c r="N8" s="273">
        <f t="shared" si="1"/>
        <v>0</v>
      </c>
      <c r="O8" s="274">
        <f t="shared" si="8"/>
        <v>0</v>
      </c>
      <c r="P8" s="65">
        <f t="shared" si="2"/>
        <v>0</v>
      </c>
      <c r="Q8" s="279">
        <f t="shared" si="9"/>
        <v>0</v>
      </c>
      <c r="R8" s="274">
        <f t="shared" si="10"/>
        <v>0</v>
      </c>
      <c r="S8" s="65">
        <f t="shared" si="3"/>
        <v>0</v>
      </c>
      <c r="T8" s="279">
        <f t="shared" si="11"/>
        <v>0</v>
      </c>
      <c r="U8" s="274">
        <f t="shared" si="12"/>
        <v>0</v>
      </c>
      <c r="V8" s="65">
        <f t="shared" si="4"/>
        <v>0</v>
      </c>
      <c r="W8" s="279">
        <f t="shared" si="13"/>
        <v>0</v>
      </c>
      <c r="X8" s="274">
        <f t="shared" si="14"/>
        <v>0</v>
      </c>
      <c r="Y8" s="65">
        <f t="shared" si="5"/>
        <v>0</v>
      </c>
      <c r="Z8" s="279">
        <f t="shared" si="15"/>
        <v>0</v>
      </c>
      <c r="AA8" s="274">
        <f t="shared" si="16"/>
        <v>0</v>
      </c>
      <c r="AB8" s="72">
        <f t="shared" si="17"/>
        <v>0</v>
      </c>
      <c r="AC8" s="279">
        <f t="shared" si="18"/>
        <v>0</v>
      </c>
      <c r="AD8" s="274">
        <f t="shared" si="19"/>
        <v>0</v>
      </c>
      <c r="AE8" s="72">
        <f t="shared" si="20"/>
        <v>0</v>
      </c>
      <c r="AF8" s="279">
        <f t="shared" si="21"/>
        <v>0</v>
      </c>
      <c r="AG8" s="274">
        <f t="shared" si="22"/>
        <v>0</v>
      </c>
      <c r="AH8" s="679">
        <f t="shared" si="23"/>
        <v>0</v>
      </c>
      <c r="AI8" s="33"/>
      <c r="AJ8" s="525">
        <f t="shared" si="6"/>
        <v>0</v>
      </c>
      <c r="AK8" s="526">
        <f t="shared" si="7"/>
        <v>0</v>
      </c>
      <c r="AL8" s="526">
        <f t="shared" si="7"/>
        <v>0</v>
      </c>
      <c r="AM8" s="526">
        <f t="shared" si="7"/>
        <v>0</v>
      </c>
      <c r="AN8" s="527">
        <f t="shared" si="7"/>
        <v>0</v>
      </c>
      <c r="AO8" s="527">
        <f t="shared" si="7"/>
        <v>0</v>
      </c>
      <c r="AP8" s="527">
        <f t="shared" si="7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81"/>
      <c r="L9" s="531"/>
      <c r="M9" s="60">
        <f t="shared" si="0"/>
        <v>0</v>
      </c>
      <c r="N9" s="275">
        <f t="shared" si="1"/>
        <v>0</v>
      </c>
      <c r="O9" s="274">
        <f t="shared" si="8"/>
        <v>0</v>
      </c>
      <c r="P9" s="65">
        <f t="shared" si="2"/>
        <v>0</v>
      </c>
      <c r="Q9" s="279">
        <f t="shared" si="9"/>
        <v>0</v>
      </c>
      <c r="R9" s="274">
        <f t="shared" si="10"/>
        <v>0</v>
      </c>
      <c r="S9" s="65">
        <f t="shared" si="3"/>
        <v>0</v>
      </c>
      <c r="T9" s="279">
        <f t="shared" si="11"/>
        <v>0</v>
      </c>
      <c r="U9" s="274">
        <f t="shared" si="12"/>
        <v>0</v>
      </c>
      <c r="V9" s="65">
        <f t="shared" si="4"/>
        <v>0</v>
      </c>
      <c r="W9" s="279">
        <f t="shared" si="13"/>
        <v>0</v>
      </c>
      <c r="X9" s="274">
        <f t="shared" si="14"/>
        <v>0</v>
      </c>
      <c r="Y9" s="65">
        <f t="shared" si="5"/>
        <v>0</v>
      </c>
      <c r="Z9" s="279">
        <f t="shared" si="15"/>
        <v>0</v>
      </c>
      <c r="AA9" s="274">
        <f t="shared" si="16"/>
        <v>0</v>
      </c>
      <c r="AB9" s="72">
        <f t="shared" si="17"/>
        <v>0</v>
      </c>
      <c r="AC9" s="279">
        <f t="shared" si="18"/>
        <v>0</v>
      </c>
      <c r="AD9" s="274">
        <f t="shared" si="19"/>
        <v>0</v>
      </c>
      <c r="AE9" s="72">
        <f t="shared" si="20"/>
        <v>0</v>
      </c>
      <c r="AF9" s="279">
        <f t="shared" si="21"/>
        <v>0</v>
      </c>
      <c r="AG9" s="274">
        <f t="shared" si="22"/>
        <v>0</v>
      </c>
      <c r="AH9" s="679">
        <f t="shared" si="23"/>
        <v>0</v>
      </c>
      <c r="AI9" s="33"/>
      <c r="AJ9" s="525">
        <f t="shared" si="6"/>
        <v>0</v>
      </c>
      <c r="AK9" s="526">
        <f t="shared" si="7"/>
        <v>0</v>
      </c>
      <c r="AL9" s="526">
        <f t="shared" si="7"/>
        <v>0</v>
      </c>
      <c r="AM9" s="526">
        <f t="shared" si="7"/>
        <v>0</v>
      </c>
      <c r="AN9" s="527">
        <f t="shared" si="7"/>
        <v>0</v>
      </c>
      <c r="AO9" s="527">
        <f t="shared" si="7"/>
        <v>0</v>
      </c>
      <c r="AP9" s="527">
        <f t="shared" si="7"/>
        <v>0</v>
      </c>
      <c r="AQ9" s="102"/>
      <c r="AR9" s="103"/>
    </row>
    <row r="10" spans="1:44">
      <c r="A10" s="26"/>
      <c r="B10" s="24"/>
      <c r="C10" s="686"/>
      <c r="D10" s="687"/>
      <c r="E10" s="685"/>
      <c r="F10" s="685"/>
      <c r="G10" s="685"/>
      <c r="H10" s="685"/>
      <c r="I10" s="685"/>
      <c r="J10" s="685"/>
      <c r="K10" s="688"/>
      <c r="L10" s="689"/>
      <c r="M10" s="60">
        <f t="shared" si="0"/>
        <v>0</v>
      </c>
      <c r="N10" s="275">
        <f t="shared" si="1"/>
        <v>0</v>
      </c>
      <c r="O10" s="274">
        <f t="shared" si="8"/>
        <v>0</v>
      </c>
      <c r="P10" s="65">
        <f t="shared" si="2"/>
        <v>0</v>
      </c>
      <c r="Q10" s="279">
        <f t="shared" si="9"/>
        <v>0</v>
      </c>
      <c r="R10" s="274">
        <f t="shared" si="10"/>
        <v>0</v>
      </c>
      <c r="S10" s="65">
        <f t="shared" si="3"/>
        <v>0</v>
      </c>
      <c r="T10" s="279">
        <f t="shared" si="11"/>
        <v>0</v>
      </c>
      <c r="U10" s="274">
        <f t="shared" si="12"/>
        <v>0</v>
      </c>
      <c r="V10" s="65">
        <f t="shared" si="4"/>
        <v>0</v>
      </c>
      <c r="W10" s="279">
        <f t="shared" si="13"/>
        <v>0</v>
      </c>
      <c r="X10" s="274">
        <f t="shared" si="14"/>
        <v>0</v>
      </c>
      <c r="Y10" s="65">
        <f t="shared" si="5"/>
        <v>0</v>
      </c>
      <c r="Z10" s="279">
        <f t="shared" si="15"/>
        <v>0</v>
      </c>
      <c r="AA10" s="274">
        <f t="shared" si="16"/>
        <v>0</v>
      </c>
      <c r="AB10" s="72">
        <f t="shared" si="17"/>
        <v>0</v>
      </c>
      <c r="AC10" s="279">
        <f t="shared" si="18"/>
        <v>0</v>
      </c>
      <c r="AD10" s="274">
        <f t="shared" si="19"/>
        <v>0</v>
      </c>
      <c r="AE10" s="72">
        <f t="shared" si="20"/>
        <v>0</v>
      </c>
      <c r="AF10" s="279">
        <f t="shared" si="21"/>
        <v>0</v>
      </c>
      <c r="AG10" s="274">
        <f t="shared" si="22"/>
        <v>0</v>
      </c>
      <c r="AH10" s="679">
        <f t="shared" si="23"/>
        <v>0</v>
      </c>
      <c r="AI10" s="33"/>
      <c r="AJ10" s="525">
        <f t="shared" si="6"/>
        <v>0</v>
      </c>
      <c r="AK10" s="526">
        <f t="shared" si="7"/>
        <v>0</v>
      </c>
      <c r="AL10" s="526">
        <f t="shared" si="7"/>
        <v>0</v>
      </c>
      <c r="AM10" s="526">
        <f t="shared" si="7"/>
        <v>0</v>
      </c>
      <c r="AN10" s="527">
        <f t="shared" si="7"/>
        <v>0</v>
      </c>
      <c r="AO10" s="527">
        <f t="shared" si="7"/>
        <v>0</v>
      </c>
      <c r="AP10" s="527">
        <f t="shared" si="7"/>
        <v>0</v>
      </c>
      <c r="AQ10" s="102"/>
      <c r="AR10" s="103"/>
    </row>
    <row r="11" spans="1:44">
      <c r="A11" s="26"/>
      <c r="B11" s="24"/>
      <c r="C11" s="69"/>
      <c r="D11" s="685"/>
      <c r="E11" s="685"/>
      <c r="F11" s="685"/>
      <c r="G11" s="685"/>
      <c r="H11" s="685"/>
      <c r="I11" s="685"/>
      <c r="J11" s="685"/>
      <c r="K11" s="283"/>
      <c r="L11" s="531"/>
      <c r="M11" s="60">
        <f t="shared" si="0"/>
        <v>0</v>
      </c>
      <c r="N11" s="275">
        <f t="shared" si="1"/>
        <v>0</v>
      </c>
      <c r="O11" s="274">
        <f t="shared" si="8"/>
        <v>0</v>
      </c>
      <c r="P11" s="65">
        <f t="shared" si="2"/>
        <v>0</v>
      </c>
      <c r="Q11" s="279">
        <f t="shared" si="9"/>
        <v>0</v>
      </c>
      <c r="R11" s="274">
        <f t="shared" si="10"/>
        <v>0</v>
      </c>
      <c r="S11" s="65">
        <f t="shared" si="3"/>
        <v>0</v>
      </c>
      <c r="T11" s="279">
        <f t="shared" si="11"/>
        <v>0</v>
      </c>
      <c r="U11" s="274">
        <f t="shared" si="12"/>
        <v>0</v>
      </c>
      <c r="V11" s="65">
        <f t="shared" si="4"/>
        <v>0</v>
      </c>
      <c r="W11" s="279">
        <f t="shared" si="13"/>
        <v>0</v>
      </c>
      <c r="X11" s="274">
        <f t="shared" si="14"/>
        <v>0</v>
      </c>
      <c r="Y11" s="65">
        <f t="shared" si="5"/>
        <v>0</v>
      </c>
      <c r="Z11" s="279">
        <f t="shared" si="15"/>
        <v>0</v>
      </c>
      <c r="AA11" s="274">
        <f t="shared" si="16"/>
        <v>0</v>
      </c>
      <c r="AB11" s="72">
        <f t="shared" si="17"/>
        <v>0</v>
      </c>
      <c r="AC11" s="279">
        <f t="shared" si="18"/>
        <v>0</v>
      </c>
      <c r="AD11" s="274">
        <f t="shared" si="19"/>
        <v>0</v>
      </c>
      <c r="AE11" s="72">
        <f t="shared" si="20"/>
        <v>0</v>
      </c>
      <c r="AF11" s="279">
        <f t="shared" si="21"/>
        <v>0</v>
      </c>
      <c r="AG11" s="274">
        <f t="shared" si="22"/>
        <v>0</v>
      </c>
      <c r="AH11" s="679">
        <f t="shared" si="23"/>
        <v>0</v>
      </c>
      <c r="AI11" s="33"/>
      <c r="AJ11" s="525">
        <f t="shared" si="6"/>
        <v>0</v>
      </c>
      <c r="AK11" s="526">
        <f t="shared" si="7"/>
        <v>0</v>
      </c>
      <c r="AL11" s="526">
        <f t="shared" si="7"/>
        <v>0</v>
      </c>
      <c r="AM11" s="526">
        <f t="shared" si="7"/>
        <v>0</v>
      </c>
      <c r="AN11" s="527">
        <f t="shared" si="7"/>
        <v>0</v>
      </c>
      <c r="AO11" s="527">
        <f t="shared" si="7"/>
        <v>0</v>
      </c>
      <c r="AP11" s="527">
        <f t="shared" si="7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90"/>
      <c r="L12" s="531"/>
      <c r="M12" s="60">
        <f t="shared" si="0"/>
        <v>0</v>
      </c>
      <c r="N12" s="275">
        <f t="shared" si="1"/>
        <v>0</v>
      </c>
      <c r="O12" s="274">
        <f t="shared" si="8"/>
        <v>0</v>
      </c>
      <c r="P12" s="65">
        <f t="shared" si="2"/>
        <v>0</v>
      </c>
      <c r="Q12" s="279">
        <f t="shared" si="9"/>
        <v>0</v>
      </c>
      <c r="R12" s="274">
        <f t="shared" si="10"/>
        <v>0</v>
      </c>
      <c r="S12" s="65">
        <f t="shared" si="3"/>
        <v>0</v>
      </c>
      <c r="T12" s="279">
        <f t="shared" si="11"/>
        <v>0</v>
      </c>
      <c r="U12" s="274">
        <f t="shared" si="12"/>
        <v>0</v>
      </c>
      <c r="V12" s="65">
        <f t="shared" si="4"/>
        <v>0</v>
      </c>
      <c r="W12" s="279">
        <f t="shared" si="13"/>
        <v>0</v>
      </c>
      <c r="X12" s="274">
        <f t="shared" si="14"/>
        <v>0</v>
      </c>
      <c r="Y12" s="65">
        <f t="shared" si="5"/>
        <v>0</v>
      </c>
      <c r="Z12" s="279">
        <f t="shared" si="15"/>
        <v>0</v>
      </c>
      <c r="AA12" s="274">
        <f t="shared" si="16"/>
        <v>0</v>
      </c>
      <c r="AB12" s="72">
        <f t="shared" si="17"/>
        <v>0</v>
      </c>
      <c r="AC12" s="279">
        <f t="shared" si="18"/>
        <v>0</v>
      </c>
      <c r="AD12" s="274">
        <f t="shared" si="19"/>
        <v>0</v>
      </c>
      <c r="AE12" s="72">
        <f t="shared" si="20"/>
        <v>0</v>
      </c>
      <c r="AF12" s="279">
        <f t="shared" si="21"/>
        <v>0</v>
      </c>
      <c r="AG12" s="274">
        <f t="shared" si="22"/>
        <v>0</v>
      </c>
      <c r="AH12" s="679">
        <f t="shared" si="23"/>
        <v>0</v>
      </c>
      <c r="AI12" s="33"/>
      <c r="AJ12" s="525">
        <f t="shared" si="6"/>
        <v>0</v>
      </c>
      <c r="AK12" s="526">
        <f t="shared" si="7"/>
        <v>0</v>
      </c>
      <c r="AL12" s="526">
        <f t="shared" si="7"/>
        <v>0</v>
      </c>
      <c r="AM12" s="526">
        <f t="shared" si="7"/>
        <v>0</v>
      </c>
      <c r="AN12" s="527">
        <f t="shared" si="7"/>
        <v>0</v>
      </c>
      <c r="AO12" s="527">
        <f t="shared" si="7"/>
        <v>0</v>
      </c>
      <c r="AP12" s="527">
        <f t="shared" si="7"/>
        <v>0</v>
      </c>
      <c r="AQ12" s="102"/>
      <c r="AR12" s="103"/>
    </row>
    <row r="13" spans="1:44">
      <c r="A13" s="26"/>
      <c r="B13" s="24"/>
      <c r="C13" s="686"/>
      <c r="D13" s="687"/>
      <c r="E13" s="685"/>
      <c r="F13" s="685"/>
      <c r="G13" s="685"/>
      <c r="H13" s="685"/>
      <c r="I13" s="685"/>
      <c r="J13" s="685"/>
      <c r="K13" s="688"/>
      <c r="L13" s="689"/>
      <c r="M13" s="60">
        <f t="shared" si="0"/>
        <v>0</v>
      </c>
      <c r="N13" s="275">
        <f t="shared" si="1"/>
        <v>0</v>
      </c>
      <c r="O13" s="274">
        <f t="shared" si="8"/>
        <v>0</v>
      </c>
      <c r="P13" s="65">
        <f t="shared" si="2"/>
        <v>0</v>
      </c>
      <c r="Q13" s="279">
        <f t="shared" si="9"/>
        <v>0</v>
      </c>
      <c r="R13" s="274">
        <f t="shared" si="10"/>
        <v>0</v>
      </c>
      <c r="S13" s="65">
        <f t="shared" si="3"/>
        <v>0</v>
      </c>
      <c r="T13" s="279">
        <f t="shared" si="11"/>
        <v>0</v>
      </c>
      <c r="U13" s="274">
        <f t="shared" si="12"/>
        <v>0</v>
      </c>
      <c r="V13" s="65">
        <f t="shared" si="4"/>
        <v>0</v>
      </c>
      <c r="W13" s="279">
        <f t="shared" si="13"/>
        <v>0</v>
      </c>
      <c r="X13" s="274">
        <f t="shared" si="14"/>
        <v>0</v>
      </c>
      <c r="Y13" s="65">
        <f t="shared" si="5"/>
        <v>0</v>
      </c>
      <c r="Z13" s="279">
        <f t="shared" si="15"/>
        <v>0</v>
      </c>
      <c r="AA13" s="274">
        <f t="shared" si="16"/>
        <v>0</v>
      </c>
      <c r="AB13" s="72">
        <f t="shared" si="17"/>
        <v>0</v>
      </c>
      <c r="AC13" s="279">
        <f t="shared" si="18"/>
        <v>0</v>
      </c>
      <c r="AD13" s="274">
        <f t="shared" si="19"/>
        <v>0</v>
      </c>
      <c r="AE13" s="72">
        <f t="shared" si="20"/>
        <v>0</v>
      </c>
      <c r="AF13" s="279">
        <f t="shared" si="21"/>
        <v>0</v>
      </c>
      <c r="AG13" s="274">
        <f t="shared" si="22"/>
        <v>0</v>
      </c>
      <c r="AH13" s="679">
        <f t="shared" si="23"/>
        <v>0</v>
      </c>
      <c r="AI13" s="33"/>
      <c r="AJ13" s="525">
        <f t="shared" si="6"/>
        <v>0</v>
      </c>
      <c r="AK13" s="526">
        <f t="shared" si="7"/>
        <v>0</v>
      </c>
      <c r="AL13" s="526">
        <f t="shared" si="7"/>
        <v>0</v>
      </c>
      <c r="AM13" s="526">
        <f t="shared" si="7"/>
        <v>0</v>
      </c>
      <c r="AN13" s="527">
        <f t="shared" si="7"/>
        <v>0</v>
      </c>
      <c r="AO13" s="527">
        <f t="shared" si="7"/>
        <v>0</v>
      </c>
      <c r="AP13" s="527">
        <f t="shared" si="7"/>
        <v>0</v>
      </c>
      <c r="AQ13" s="102"/>
      <c r="AR13" s="103"/>
    </row>
    <row r="14" spans="1:44">
      <c r="A14" s="26"/>
      <c r="B14" s="24"/>
      <c r="C14" s="69"/>
      <c r="D14" s="685"/>
      <c r="E14" s="685"/>
      <c r="F14" s="685"/>
      <c r="G14" s="685"/>
      <c r="H14" s="685"/>
      <c r="I14" s="685"/>
      <c r="J14" s="685"/>
      <c r="K14" s="283"/>
      <c r="L14" s="531"/>
      <c r="M14" s="60">
        <f t="shared" si="0"/>
        <v>0</v>
      </c>
      <c r="N14" s="275">
        <f t="shared" si="1"/>
        <v>0</v>
      </c>
      <c r="O14" s="274">
        <f t="shared" si="8"/>
        <v>0</v>
      </c>
      <c r="P14" s="65">
        <f t="shared" si="2"/>
        <v>0</v>
      </c>
      <c r="Q14" s="279">
        <f t="shared" si="9"/>
        <v>0</v>
      </c>
      <c r="R14" s="274">
        <f t="shared" si="10"/>
        <v>0</v>
      </c>
      <c r="S14" s="65">
        <f t="shared" si="3"/>
        <v>0</v>
      </c>
      <c r="T14" s="279">
        <f t="shared" si="11"/>
        <v>0</v>
      </c>
      <c r="U14" s="274">
        <f t="shared" si="12"/>
        <v>0</v>
      </c>
      <c r="V14" s="65">
        <f t="shared" si="4"/>
        <v>0</v>
      </c>
      <c r="W14" s="279">
        <f t="shared" si="13"/>
        <v>0</v>
      </c>
      <c r="X14" s="274">
        <f t="shared" si="14"/>
        <v>0</v>
      </c>
      <c r="Y14" s="65">
        <f t="shared" si="5"/>
        <v>0</v>
      </c>
      <c r="Z14" s="279">
        <f t="shared" si="15"/>
        <v>0</v>
      </c>
      <c r="AA14" s="274">
        <f t="shared" si="16"/>
        <v>0</v>
      </c>
      <c r="AB14" s="72">
        <f t="shared" si="17"/>
        <v>0</v>
      </c>
      <c r="AC14" s="279">
        <f t="shared" si="18"/>
        <v>0</v>
      </c>
      <c r="AD14" s="274">
        <f t="shared" si="19"/>
        <v>0</v>
      </c>
      <c r="AE14" s="72">
        <f t="shared" si="20"/>
        <v>0</v>
      </c>
      <c r="AF14" s="279">
        <f t="shared" si="21"/>
        <v>0</v>
      </c>
      <c r="AG14" s="274">
        <f t="shared" si="22"/>
        <v>0</v>
      </c>
      <c r="AH14" s="679">
        <f t="shared" si="23"/>
        <v>0</v>
      </c>
      <c r="AI14" s="33"/>
      <c r="AJ14" s="525">
        <f t="shared" si="6"/>
        <v>0</v>
      </c>
      <c r="AK14" s="526">
        <f t="shared" si="7"/>
        <v>0</v>
      </c>
      <c r="AL14" s="526">
        <f t="shared" si="7"/>
        <v>0</v>
      </c>
      <c r="AM14" s="526">
        <f t="shared" si="7"/>
        <v>0</v>
      </c>
      <c r="AN14" s="527">
        <f t="shared" si="7"/>
        <v>0</v>
      </c>
      <c r="AO14" s="527">
        <f t="shared" si="7"/>
        <v>0</v>
      </c>
      <c r="AP14" s="527">
        <f t="shared" si="7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84"/>
      <c r="L15" s="531"/>
      <c r="M15" s="60">
        <f t="shared" si="0"/>
        <v>0</v>
      </c>
      <c r="N15" s="275">
        <f t="shared" si="1"/>
        <v>0</v>
      </c>
      <c r="O15" s="274">
        <f t="shared" si="8"/>
        <v>0</v>
      </c>
      <c r="P15" s="66">
        <f t="shared" si="2"/>
        <v>0</v>
      </c>
      <c r="Q15" s="280">
        <f t="shared" si="9"/>
        <v>0</v>
      </c>
      <c r="R15" s="274">
        <f t="shared" si="10"/>
        <v>0</v>
      </c>
      <c r="S15" s="66">
        <f t="shared" si="3"/>
        <v>0</v>
      </c>
      <c r="T15" s="280">
        <f t="shared" si="11"/>
        <v>0</v>
      </c>
      <c r="U15" s="274">
        <f t="shared" si="12"/>
        <v>0</v>
      </c>
      <c r="V15" s="66">
        <f t="shared" si="4"/>
        <v>0</v>
      </c>
      <c r="W15" s="280">
        <f t="shared" si="13"/>
        <v>0</v>
      </c>
      <c r="X15" s="274">
        <f t="shared" si="14"/>
        <v>0</v>
      </c>
      <c r="Y15" s="66">
        <f t="shared" si="5"/>
        <v>0</v>
      </c>
      <c r="Z15" s="280">
        <f t="shared" si="15"/>
        <v>0</v>
      </c>
      <c r="AA15" s="274">
        <f t="shared" si="16"/>
        <v>0</v>
      </c>
      <c r="AB15" s="72">
        <f t="shared" si="17"/>
        <v>0</v>
      </c>
      <c r="AC15" s="280">
        <f t="shared" si="18"/>
        <v>0</v>
      </c>
      <c r="AD15" s="274">
        <f t="shared" si="19"/>
        <v>0</v>
      </c>
      <c r="AE15" s="72">
        <f t="shared" si="20"/>
        <v>0</v>
      </c>
      <c r="AF15" s="280">
        <f t="shared" si="21"/>
        <v>0</v>
      </c>
      <c r="AG15" s="274">
        <f t="shared" si="22"/>
        <v>0</v>
      </c>
      <c r="AH15" s="679">
        <f t="shared" si="23"/>
        <v>0</v>
      </c>
      <c r="AI15" s="33"/>
      <c r="AJ15" s="528">
        <f t="shared" si="6"/>
        <v>0</v>
      </c>
      <c r="AK15" s="529">
        <f t="shared" si="7"/>
        <v>0</v>
      </c>
      <c r="AL15" s="529">
        <f t="shared" si="7"/>
        <v>0</v>
      </c>
      <c r="AM15" s="529">
        <f t="shared" si="7"/>
        <v>0</v>
      </c>
      <c r="AN15" s="530">
        <f t="shared" si="7"/>
        <v>0</v>
      </c>
      <c r="AO15" s="530">
        <f t="shared" si="7"/>
        <v>0</v>
      </c>
      <c r="AP15" s="530">
        <f t="shared" si="7"/>
        <v>0</v>
      </c>
      <c r="AQ15" s="104"/>
      <c r="AR15" s="105"/>
    </row>
    <row r="16" spans="1:44" ht="13.5" thickBot="1">
      <c r="A16" s="308" t="s">
        <v>39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62"/>
      <c r="N16" s="178">
        <f>ROUND(SUM(N6:N15),0)</f>
        <v>0</v>
      </c>
      <c r="O16" s="178">
        <f>ROUND(SUM(O6:O15),0)</f>
        <v>0</v>
      </c>
      <c r="P16" s="59"/>
      <c r="Q16" s="178">
        <f>ROUND(SUM(Q6:Q15),0)</f>
        <v>0</v>
      </c>
      <c r="R16" s="178">
        <f>ROUND(SUM(R6:R15),0)</f>
        <v>0</v>
      </c>
      <c r="S16" s="62"/>
      <c r="T16" s="178">
        <f>ROUND(SUM(T6:T15),0)</f>
        <v>0</v>
      </c>
      <c r="U16" s="178">
        <f>ROUND(SUM(U6:U15),0)</f>
        <v>0</v>
      </c>
      <c r="V16" s="62"/>
      <c r="W16" s="178">
        <f>ROUND(SUM(W6:W15),0)</f>
        <v>0</v>
      </c>
      <c r="X16" s="178">
        <f>ROUND(SUM(X6:X15),0)</f>
        <v>0</v>
      </c>
      <c r="Y16" s="62"/>
      <c r="Z16" s="178">
        <f>ROUND(SUM(Z6:Z15),0)</f>
        <v>0</v>
      </c>
      <c r="AA16" s="178">
        <f>ROUND(SUM(AA6:AA15),0)</f>
        <v>0</v>
      </c>
      <c r="AB16" s="62"/>
      <c r="AC16" s="178">
        <f>ROUND(SUM(AC6:AC15),0)</f>
        <v>0</v>
      </c>
      <c r="AD16" s="178">
        <f>ROUND(SUM(AD6:AD15),0)</f>
        <v>0</v>
      </c>
      <c r="AE16" s="62"/>
      <c r="AF16" s="178">
        <f>ROUND(SUM(AF6:AF15),0)</f>
        <v>0</v>
      </c>
      <c r="AG16" s="178">
        <f>ROUND(SUM(AG6:AG15),0)</f>
        <v>0</v>
      </c>
      <c r="AH16" s="282">
        <f>SUM(AH6:AH15)</f>
        <v>0</v>
      </c>
      <c r="AI16" s="30"/>
      <c r="AM16" s="3"/>
      <c r="AQ16" s="30"/>
    </row>
    <row r="17" spans="1:43" ht="13.5" thickBot="1">
      <c r="A17" s="665" t="s">
        <v>40</v>
      </c>
      <c r="B17" s="666"/>
      <c r="C17" s="666"/>
      <c r="D17" s="666"/>
      <c r="E17" s="666"/>
      <c r="F17" s="666"/>
      <c r="G17" s="666"/>
      <c r="H17" s="666"/>
      <c r="I17" s="666"/>
      <c r="J17" s="666"/>
      <c r="K17" s="666"/>
      <c r="L17" s="666"/>
      <c r="M17" s="667"/>
      <c r="N17" s="659"/>
      <c r="O17" s="660">
        <f>SUM(N6:O15)</f>
        <v>0</v>
      </c>
      <c r="P17" s="667"/>
      <c r="Q17" s="659"/>
      <c r="R17" s="660">
        <f>SUM(Q6:R15)</f>
        <v>0</v>
      </c>
      <c r="S17" s="667"/>
      <c r="T17" s="659"/>
      <c r="U17" s="660">
        <f>SUM(T6:U15)</f>
        <v>0</v>
      </c>
      <c r="V17" s="667"/>
      <c r="W17" s="659"/>
      <c r="X17" s="660">
        <f>SUM(W6:X15)</f>
        <v>0</v>
      </c>
      <c r="Y17" s="667"/>
      <c r="Z17" s="659"/>
      <c r="AA17" s="660">
        <f>SUM(Z6:AA15)</f>
        <v>0</v>
      </c>
      <c r="AB17" s="667"/>
      <c r="AC17" s="659"/>
      <c r="AD17" s="660">
        <f>SUM(AC6:AD15)</f>
        <v>0</v>
      </c>
      <c r="AE17" s="667"/>
      <c r="AF17" s="659"/>
      <c r="AG17" s="660">
        <f>SUM(AF6:AG15)</f>
        <v>0</v>
      </c>
      <c r="AH17" s="691">
        <f>SUM(O17:AG17)</f>
        <v>0</v>
      </c>
      <c r="AI17" s="30"/>
      <c r="AM17" s="4"/>
      <c r="AQ17" s="30"/>
    </row>
    <row r="18" spans="1:43" s="328" customFormat="1" ht="5.0999999999999996" customHeight="1">
      <c r="A18" s="532"/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692"/>
      <c r="AI18" s="534"/>
      <c r="AM18" s="428"/>
      <c r="AQ18" s="534"/>
    </row>
    <row r="19" spans="1:43">
      <c r="A19" s="285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6"/>
      <c r="AI19" s="9"/>
      <c r="AM19" s="4"/>
      <c r="AQ19" s="9"/>
    </row>
    <row r="20" spans="1:43">
      <c r="A20" s="414" t="s">
        <v>43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3"/>
      <c r="N20" s="180"/>
      <c r="O20" s="181">
        <v>0</v>
      </c>
      <c r="P20" s="63"/>
      <c r="Q20" s="180"/>
      <c r="R20" s="181">
        <v>0</v>
      </c>
      <c r="S20" s="63"/>
      <c r="T20" s="180"/>
      <c r="U20" s="181">
        <v>0</v>
      </c>
      <c r="V20" s="63"/>
      <c r="W20" s="180"/>
      <c r="X20" s="181">
        <v>0</v>
      </c>
      <c r="Y20" s="63"/>
      <c r="Z20" s="180"/>
      <c r="AA20" s="181">
        <v>0</v>
      </c>
      <c r="AB20" s="63"/>
      <c r="AC20" s="180"/>
      <c r="AD20" s="181">
        <v>0</v>
      </c>
      <c r="AE20" s="63"/>
      <c r="AF20" s="180"/>
      <c r="AG20" s="181">
        <v>0</v>
      </c>
      <c r="AH20" s="287">
        <f>SUM(O20:AG20)</f>
        <v>0</v>
      </c>
      <c r="AI20" s="30"/>
      <c r="AM20" s="4"/>
      <c r="AQ20" s="30"/>
    </row>
    <row r="21" spans="1:43">
      <c r="A21" s="415" t="s">
        <v>43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4"/>
      <c r="N21" s="182"/>
      <c r="O21" s="183">
        <v>0</v>
      </c>
      <c r="P21" s="64"/>
      <c r="Q21" s="182"/>
      <c r="R21" s="183">
        <v>0</v>
      </c>
      <c r="S21" s="64"/>
      <c r="T21" s="182"/>
      <c r="U21" s="183">
        <v>0</v>
      </c>
      <c r="V21" s="64"/>
      <c r="W21" s="182"/>
      <c r="X21" s="183">
        <v>0</v>
      </c>
      <c r="Y21" s="64"/>
      <c r="Z21" s="182"/>
      <c r="AA21" s="183">
        <v>0</v>
      </c>
      <c r="AB21" s="64"/>
      <c r="AC21" s="182"/>
      <c r="AD21" s="183">
        <v>0</v>
      </c>
      <c r="AE21" s="64"/>
      <c r="AF21" s="182"/>
      <c r="AG21" s="183">
        <v>0</v>
      </c>
      <c r="AH21" s="679">
        <f>SUM(O21:AG21)</f>
        <v>0</v>
      </c>
      <c r="AI21" s="30"/>
      <c r="AM21" s="4"/>
      <c r="AQ21" s="30"/>
    </row>
    <row r="22" spans="1:43">
      <c r="A22" s="313" t="s">
        <v>44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7">
        <f>SUM(O22:AG22)</f>
        <v>0</v>
      </c>
      <c r="AI22" s="30"/>
      <c r="AM22" s="4"/>
      <c r="AQ22" s="30"/>
    </row>
    <row r="23" spans="1:43" s="328" customFormat="1" ht="5.0999999999999996" customHeight="1">
      <c r="A23" s="535"/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Z23" s="536"/>
      <c r="AA23" s="536"/>
      <c r="AB23" s="536"/>
      <c r="AC23" s="536"/>
      <c r="AD23" s="536"/>
      <c r="AE23" s="536"/>
      <c r="AF23" s="536"/>
      <c r="AG23" s="536"/>
      <c r="AH23" s="537"/>
      <c r="AI23" s="327"/>
      <c r="AM23" s="428"/>
      <c r="AQ23" s="327"/>
    </row>
    <row r="24" spans="1:43">
      <c r="A24" s="285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6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3"/>
      <c r="N25" s="180"/>
      <c r="O25" s="181">
        <v>0</v>
      </c>
      <c r="P25" s="63"/>
      <c r="Q25" s="180"/>
      <c r="R25" s="181">
        <v>0</v>
      </c>
      <c r="S25" s="63"/>
      <c r="T25" s="180"/>
      <c r="U25" s="181">
        <v>0</v>
      </c>
      <c r="V25" s="63"/>
      <c r="W25" s="180"/>
      <c r="X25" s="181">
        <v>0</v>
      </c>
      <c r="Y25" s="63"/>
      <c r="Z25" s="180"/>
      <c r="AA25" s="181">
        <v>0</v>
      </c>
      <c r="AB25" s="63"/>
      <c r="AC25" s="180"/>
      <c r="AD25" s="181">
        <v>0</v>
      </c>
      <c r="AE25" s="63"/>
      <c r="AF25" s="180"/>
      <c r="AG25" s="181">
        <v>0</v>
      </c>
      <c r="AH25" s="287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4"/>
      <c r="N26" s="182"/>
      <c r="O26" s="183">
        <v>0</v>
      </c>
      <c r="P26" s="64"/>
      <c r="Q26" s="182"/>
      <c r="R26" s="183">
        <v>0</v>
      </c>
      <c r="S26" s="64"/>
      <c r="T26" s="182"/>
      <c r="U26" s="183">
        <v>0</v>
      </c>
      <c r="V26" s="64"/>
      <c r="W26" s="182"/>
      <c r="X26" s="183">
        <v>0</v>
      </c>
      <c r="Y26" s="64"/>
      <c r="Z26" s="182"/>
      <c r="AA26" s="183">
        <v>0</v>
      </c>
      <c r="AB26" s="64"/>
      <c r="AC26" s="182"/>
      <c r="AD26" s="183">
        <v>0</v>
      </c>
      <c r="AE26" s="64"/>
      <c r="AF26" s="182"/>
      <c r="AG26" s="183">
        <v>0</v>
      </c>
      <c r="AH26" s="679">
        <f>SUM(O26:AG26)</f>
        <v>0</v>
      </c>
      <c r="AI26" s="30"/>
      <c r="AM26" s="4"/>
      <c r="AQ26" s="30"/>
    </row>
    <row r="27" spans="1:43">
      <c r="A27" s="313" t="s">
        <v>48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7">
        <f>SUM(O27:AG27)</f>
        <v>0</v>
      </c>
      <c r="AI27" s="30"/>
      <c r="AM27" s="4"/>
      <c r="AQ27" s="30"/>
    </row>
    <row r="28" spans="1:43" s="328" customFormat="1" ht="5.0999999999999996" customHeight="1">
      <c r="A28" s="427"/>
      <c r="B28" s="333"/>
      <c r="C28" s="334"/>
      <c r="D28" s="335"/>
      <c r="E28" s="335"/>
      <c r="F28" s="335"/>
      <c r="G28" s="335"/>
      <c r="H28" s="335"/>
      <c r="I28" s="335"/>
      <c r="J28" s="335"/>
      <c r="K28" s="336"/>
      <c r="L28" s="336"/>
      <c r="M28" s="336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538"/>
      <c r="AI28" s="339"/>
      <c r="AM28" s="428"/>
      <c r="AQ28" s="339"/>
    </row>
    <row r="29" spans="1:43">
      <c r="A29" s="716" t="s">
        <v>49</v>
      </c>
      <c r="B29" s="71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8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3"/>
      <c r="N30" s="180"/>
      <c r="O30" s="181">
        <v>0</v>
      </c>
      <c r="P30" s="63"/>
      <c r="Q30" s="180"/>
      <c r="R30" s="181">
        <v>0</v>
      </c>
      <c r="S30" s="63"/>
      <c r="T30" s="180"/>
      <c r="U30" s="181">
        <v>0</v>
      </c>
      <c r="V30" s="63"/>
      <c r="W30" s="180"/>
      <c r="X30" s="181">
        <v>0</v>
      </c>
      <c r="Y30" s="63"/>
      <c r="Z30" s="180"/>
      <c r="AA30" s="181">
        <v>0</v>
      </c>
      <c r="AB30" s="63"/>
      <c r="AC30" s="180"/>
      <c r="AD30" s="181">
        <v>0</v>
      </c>
      <c r="AE30" s="63"/>
      <c r="AF30" s="180"/>
      <c r="AG30" s="181">
        <v>0</v>
      </c>
      <c r="AH30" s="287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6"/>
      <c r="N31" s="186"/>
      <c r="O31" s="187">
        <v>0</v>
      </c>
      <c r="P31" s="86"/>
      <c r="Q31" s="186"/>
      <c r="R31" s="187">
        <v>0</v>
      </c>
      <c r="S31" s="86"/>
      <c r="T31" s="186"/>
      <c r="U31" s="187">
        <v>0</v>
      </c>
      <c r="V31" s="86"/>
      <c r="W31" s="186"/>
      <c r="X31" s="187">
        <v>0</v>
      </c>
      <c r="Y31" s="86"/>
      <c r="Z31" s="186"/>
      <c r="AA31" s="187">
        <v>0</v>
      </c>
      <c r="AB31" s="86"/>
      <c r="AC31" s="186"/>
      <c r="AD31" s="187">
        <v>0</v>
      </c>
      <c r="AE31" s="86"/>
      <c r="AF31" s="186"/>
      <c r="AG31" s="187">
        <v>0</v>
      </c>
      <c r="AH31" s="679">
        <f>SUM(O31:AG31)</f>
        <v>0</v>
      </c>
      <c r="AI31" s="34"/>
      <c r="AQ31" s="34"/>
    </row>
    <row r="32" spans="1:43">
      <c r="A32" s="409" t="s">
        <v>45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6"/>
      <c r="N32" s="186"/>
      <c r="O32" s="187">
        <v>0</v>
      </c>
      <c r="P32" s="86"/>
      <c r="Q32" s="186"/>
      <c r="R32" s="187">
        <v>0</v>
      </c>
      <c r="S32" s="86"/>
      <c r="T32" s="186"/>
      <c r="U32" s="187">
        <v>0</v>
      </c>
      <c r="V32" s="86"/>
      <c r="W32" s="186"/>
      <c r="X32" s="187">
        <v>0</v>
      </c>
      <c r="Y32" s="86"/>
      <c r="Z32" s="186"/>
      <c r="AA32" s="187">
        <v>0</v>
      </c>
      <c r="AB32" s="86"/>
      <c r="AC32" s="186"/>
      <c r="AD32" s="187">
        <v>0</v>
      </c>
      <c r="AE32" s="86"/>
      <c r="AF32" s="186"/>
      <c r="AG32" s="187">
        <v>0</v>
      </c>
      <c r="AH32" s="679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6"/>
      <c r="N33" s="186"/>
      <c r="O33" s="187">
        <v>0</v>
      </c>
      <c r="P33" s="86"/>
      <c r="Q33" s="186"/>
      <c r="R33" s="187">
        <v>0</v>
      </c>
      <c r="S33" s="86"/>
      <c r="T33" s="186"/>
      <c r="U33" s="187">
        <v>0</v>
      </c>
      <c r="V33" s="86"/>
      <c r="W33" s="186"/>
      <c r="X33" s="187">
        <v>0</v>
      </c>
      <c r="Y33" s="86"/>
      <c r="Z33" s="186"/>
      <c r="AA33" s="187">
        <v>0</v>
      </c>
      <c r="AB33" s="86"/>
      <c r="AC33" s="186"/>
      <c r="AD33" s="187">
        <v>0</v>
      </c>
      <c r="AE33" s="86"/>
      <c r="AF33" s="186"/>
      <c r="AG33" s="187">
        <v>0</v>
      </c>
      <c r="AH33" s="679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4"/>
      <c r="N34" s="182"/>
      <c r="O34" s="183">
        <v>0</v>
      </c>
      <c r="P34" s="64"/>
      <c r="Q34" s="182"/>
      <c r="R34" s="183">
        <v>0</v>
      </c>
      <c r="S34" s="64"/>
      <c r="T34" s="182"/>
      <c r="U34" s="183">
        <v>0</v>
      </c>
      <c r="V34" s="64"/>
      <c r="W34" s="182"/>
      <c r="X34" s="183">
        <v>0</v>
      </c>
      <c r="Y34" s="64"/>
      <c r="Z34" s="182"/>
      <c r="AA34" s="183">
        <v>0</v>
      </c>
      <c r="AB34" s="64"/>
      <c r="AC34" s="182"/>
      <c r="AD34" s="183">
        <v>0</v>
      </c>
      <c r="AE34" s="64"/>
      <c r="AF34" s="182"/>
      <c r="AG34" s="183">
        <v>0</v>
      </c>
      <c r="AH34" s="679">
        <f>SUM(O34:AG34)</f>
        <v>0</v>
      </c>
      <c r="AI34" s="30"/>
      <c r="AQ34" s="30"/>
    </row>
    <row r="35" spans="1:43">
      <c r="A35" s="313" t="s">
        <v>55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9">
        <f>SUM(AH30:AH34)</f>
        <v>0</v>
      </c>
      <c r="AI35" s="30"/>
      <c r="AQ35" s="30"/>
    </row>
    <row r="36" spans="1:43" s="328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9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300"/>
      <c r="AI37" s="9"/>
      <c r="AQ37" s="9"/>
    </row>
    <row r="38" spans="1:43" ht="12.75" customHeight="1">
      <c r="A38" s="403" t="s">
        <v>63</v>
      </c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63"/>
      <c r="N38" s="180"/>
      <c r="O38" s="181">
        <v>0</v>
      </c>
      <c r="P38" s="63"/>
      <c r="Q38" s="180"/>
      <c r="R38" s="181">
        <v>0</v>
      </c>
      <c r="S38" s="63"/>
      <c r="T38" s="180"/>
      <c r="U38" s="181">
        <v>0</v>
      </c>
      <c r="V38" s="63"/>
      <c r="W38" s="180"/>
      <c r="X38" s="181">
        <v>0</v>
      </c>
      <c r="Y38" s="63"/>
      <c r="Z38" s="180"/>
      <c r="AA38" s="181">
        <v>0</v>
      </c>
      <c r="AB38" s="63"/>
      <c r="AC38" s="180"/>
      <c r="AD38" s="181">
        <v>0</v>
      </c>
      <c r="AE38" s="63"/>
      <c r="AF38" s="180"/>
      <c r="AG38" s="181">
        <v>0</v>
      </c>
      <c r="AH38" s="287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6"/>
      <c r="N39" s="186"/>
      <c r="O39" s="187">
        <v>0</v>
      </c>
      <c r="P39" s="86"/>
      <c r="Q39" s="186"/>
      <c r="R39" s="187">
        <v>0</v>
      </c>
      <c r="S39" s="86"/>
      <c r="T39" s="186"/>
      <c r="U39" s="187">
        <v>0</v>
      </c>
      <c r="V39" s="86"/>
      <c r="W39" s="186"/>
      <c r="X39" s="187">
        <v>0</v>
      </c>
      <c r="Y39" s="86"/>
      <c r="Z39" s="186"/>
      <c r="AA39" s="187">
        <v>0</v>
      </c>
      <c r="AB39" s="86"/>
      <c r="AC39" s="186"/>
      <c r="AD39" s="187">
        <v>0</v>
      </c>
      <c r="AE39" s="86"/>
      <c r="AF39" s="186"/>
      <c r="AG39" s="187">
        <v>0</v>
      </c>
      <c r="AH39" s="679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2"/>
      <c r="L40" s="472"/>
      <c r="M40" s="86"/>
      <c r="N40" s="186"/>
      <c r="O40" s="187">
        <v>0</v>
      </c>
      <c r="P40" s="86"/>
      <c r="Q40" s="186"/>
      <c r="R40" s="187">
        <v>0</v>
      </c>
      <c r="S40" s="86"/>
      <c r="T40" s="186"/>
      <c r="U40" s="187">
        <v>0</v>
      </c>
      <c r="V40" s="86"/>
      <c r="W40" s="186"/>
      <c r="X40" s="187">
        <v>0</v>
      </c>
      <c r="Y40" s="86"/>
      <c r="Z40" s="186"/>
      <c r="AA40" s="187">
        <v>0</v>
      </c>
      <c r="AB40" s="86"/>
      <c r="AC40" s="186"/>
      <c r="AD40" s="187">
        <v>0</v>
      </c>
      <c r="AE40" s="86"/>
      <c r="AF40" s="186"/>
      <c r="AG40" s="187">
        <v>0</v>
      </c>
      <c r="AH40" s="679">
        <f t="shared" si="24"/>
        <v>0</v>
      </c>
      <c r="AI40" s="34"/>
      <c r="AQ40" s="34"/>
    </row>
    <row r="41" spans="1:43" ht="12.75" customHeight="1">
      <c r="A41" s="405" t="s">
        <v>122</v>
      </c>
      <c r="B41" s="362"/>
      <c r="C41" s="362"/>
      <c r="D41" s="362"/>
      <c r="E41" s="400"/>
      <c r="F41" s="410"/>
      <c r="G41" s="410"/>
      <c r="H41" s="400"/>
      <c r="I41" s="400"/>
      <c r="J41" s="400"/>
      <c r="K41" s="495">
        <v>0</v>
      </c>
      <c r="L41" s="499">
        <v>0</v>
      </c>
      <c r="M41" s="87"/>
      <c r="N41" s="290"/>
      <c r="O41" s="189">
        <f>L41</f>
        <v>0</v>
      </c>
      <c r="P41" s="87"/>
      <c r="Q41" s="290"/>
      <c r="R41" s="189">
        <f>ROUND(O41*(1+$K$41),0)</f>
        <v>0</v>
      </c>
      <c r="S41" s="87"/>
      <c r="T41" s="290"/>
      <c r="U41" s="189">
        <f>ROUND(R41*(1+$K$41),0)</f>
        <v>0</v>
      </c>
      <c r="V41" s="87"/>
      <c r="W41" s="290"/>
      <c r="X41" s="189">
        <f>ROUND(U41*(1+$K$41),0)</f>
        <v>0</v>
      </c>
      <c r="Y41" s="87"/>
      <c r="Z41" s="290"/>
      <c r="AA41" s="189">
        <f>ROUND(X41*(1+$K$41),0)</f>
        <v>0</v>
      </c>
      <c r="AB41" s="87"/>
      <c r="AC41" s="290"/>
      <c r="AD41" s="189">
        <f>ROUND(AA41*(1+$K$41),0)</f>
        <v>0</v>
      </c>
      <c r="AE41" s="87"/>
      <c r="AF41" s="290"/>
      <c r="AG41" s="189">
        <f>ROUND(AD41*(1+$K$41),0)</f>
        <v>0</v>
      </c>
      <c r="AH41" s="679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6"/>
      <c r="N42" s="186"/>
      <c r="O42" s="187">
        <v>0</v>
      </c>
      <c r="P42" s="86"/>
      <c r="Q42" s="186"/>
      <c r="R42" s="187">
        <v>0</v>
      </c>
      <c r="S42" s="86"/>
      <c r="T42" s="186"/>
      <c r="U42" s="187">
        <v>0</v>
      </c>
      <c r="V42" s="86"/>
      <c r="W42" s="186"/>
      <c r="X42" s="187">
        <v>0</v>
      </c>
      <c r="Y42" s="86"/>
      <c r="Z42" s="186"/>
      <c r="AA42" s="187">
        <v>0</v>
      </c>
      <c r="AB42" s="86"/>
      <c r="AC42" s="186"/>
      <c r="AD42" s="187">
        <v>0</v>
      </c>
      <c r="AE42" s="86"/>
      <c r="AF42" s="186"/>
      <c r="AG42" s="187">
        <v>0</v>
      </c>
      <c r="AH42" s="679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6"/>
      <c r="N43" s="186"/>
      <c r="O43" s="187">
        <v>0</v>
      </c>
      <c r="P43" s="86"/>
      <c r="Q43" s="186"/>
      <c r="R43" s="187">
        <v>0</v>
      </c>
      <c r="S43" s="86"/>
      <c r="T43" s="186"/>
      <c r="U43" s="187">
        <v>0</v>
      </c>
      <c r="V43" s="86"/>
      <c r="W43" s="186"/>
      <c r="X43" s="187">
        <v>0</v>
      </c>
      <c r="Y43" s="86"/>
      <c r="Z43" s="186"/>
      <c r="AA43" s="187">
        <v>0</v>
      </c>
      <c r="AB43" s="86"/>
      <c r="AC43" s="186"/>
      <c r="AD43" s="187">
        <v>0</v>
      </c>
      <c r="AE43" s="86"/>
      <c r="AF43" s="186"/>
      <c r="AG43" s="187">
        <v>0</v>
      </c>
      <c r="AH43" s="679">
        <f t="shared" si="24"/>
        <v>0</v>
      </c>
      <c r="AI43" s="30"/>
      <c r="AQ43" s="30"/>
    </row>
    <row r="44" spans="1:43">
      <c r="A44" s="405" t="s">
        <v>125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86"/>
      <c r="N44" s="186"/>
      <c r="O44" s="187">
        <v>0</v>
      </c>
      <c r="P44" s="86"/>
      <c r="Q44" s="186"/>
      <c r="R44" s="187">
        <v>0</v>
      </c>
      <c r="S44" s="86"/>
      <c r="T44" s="186"/>
      <c r="U44" s="187">
        <v>0</v>
      </c>
      <c r="V44" s="86"/>
      <c r="W44" s="186"/>
      <c r="X44" s="187">
        <v>0</v>
      </c>
      <c r="Y44" s="86"/>
      <c r="Z44" s="186"/>
      <c r="AA44" s="187">
        <v>0</v>
      </c>
      <c r="AB44" s="86"/>
      <c r="AC44" s="186"/>
      <c r="AD44" s="187">
        <v>0</v>
      </c>
      <c r="AE44" s="86"/>
      <c r="AF44" s="186"/>
      <c r="AG44" s="187">
        <v>0</v>
      </c>
      <c r="AH44" s="679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4"/>
      <c r="N45" s="182"/>
      <c r="O45" s="183">
        <v>0</v>
      </c>
      <c r="P45" s="64"/>
      <c r="Q45" s="182"/>
      <c r="R45" s="183">
        <v>0</v>
      </c>
      <c r="S45" s="64"/>
      <c r="T45" s="182"/>
      <c r="U45" s="183">
        <v>0</v>
      </c>
      <c r="V45" s="64"/>
      <c r="W45" s="182"/>
      <c r="X45" s="183">
        <v>0</v>
      </c>
      <c r="Y45" s="64"/>
      <c r="Z45" s="182"/>
      <c r="AA45" s="183">
        <v>0</v>
      </c>
      <c r="AB45" s="64"/>
      <c r="AC45" s="182"/>
      <c r="AD45" s="183">
        <v>0</v>
      </c>
      <c r="AE45" s="64"/>
      <c r="AF45" s="182"/>
      <c r="AG45" s="183">
        <v>0</v>
      </c>
      <c r="AH45" s="679">
        <f t="shared" si="24"/>
        <v>0</v>
      </c>
      <c r="AI45" s="30"/>
      <c r="AQ45" s="30"/>
    </row>
    <row r="46" spans="1:43">
      <c r="A46" s="313" t="s">
        <v>72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11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9">
        <f>SUM(AH38:AH45)</f>
        <v>0</v>
      </c>
      <c r="AI46" s="30"/>
      <c r="AQ46" s="30"/>
    </row>
    <row r="47" spans="1:43" s="328" customFormat="1" ht="5.0999999999999996" customHeight="1">
      <c r="A47" s="423"/>
      <c r="B47" s="424"/>
      <c r="C47" s="335"/>
      <c r="D47" s="425"/>
      <c r="E47" s="425"/>
      <c r="F47" s="425"/>
      <c r="G47" s="425"/>
      <c r="H47" s="425"/>
      <c r="I47" s="425"/>
      <c r="J47" s="425"/>
      <c r="K47" s="336"/>
      <c r="L47" s="336"/>
      <c r="M47" s="336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426"/>
      <c r="AI47" s="339"/>
      <c r="AQ47" s="339"/>
    </row>
    <row r="48" spans="1:43">
      <c r="A48" s="285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301"/>
      <c r="AI48" s="9"/>
      <c r="AM48" s="4"/>
      <c r="AQ48" s="9"/>
    </row>
    <row r="49" spans="1:45" ht="12.75" customHeight="1">
      <c r="A49" s="291"/>
      <c r="B49" s="50"/>
      <c r="C49" s="50"/>
      <c r="D49" s="50"/>
      <c r="E49" s="50"/>
      <c r="F49" s="50"/>
      <c r="G49" s="50"/>
      <c r="H49" s="50"/>
      <c r="I49" s="50"/>
      <c r="J49" s="50"/>
      <c r="K49" s="461"/>
      <c r="L49" s="462" t="s">
        <v>74</v>
      </c>
      <c r="M49" s="88"/>
      <c r="N49" s="276"/>
      <c r="O49" s="192">
        <v>0</v>
      </c>
      <c r="P49" s="88"/>
      <c r="Q49" s="276"/>
      <c r="R49" s="192">
        <v>0</v>
      </c>
      <c r="S49" s="88"/>
      <c r="T49" s="276"/>
      <c r="U49" s="192">
        <v>0</v>
      </c>
      <c r="V49" s="88"/>
      <c r="W49" s="276"/>
      <c r="X49" s="192">
        <v>0</v>
      </c>
      <c r="Y49" s="88"/>
      <c r="Z49" s="276"/>
      <c r="AA49" s="192">
        <v>0</v>
      </c>
      <c r="AB49" s="88"/>
      <c r="AC49" s="276"/>
      <c r="AD49" s="192">
        <v>0</v>
      </c>
      <c r="AE49" s="88"/>
      <c r="AF49" s="276"/>
      <c r="AG49" s="192">
        <v>0</v>
      </c>
      <c r="AH49" s="287">
        <f>SUM(O49:AG49)</f>
        <v>0</v>
      </c>
      <c r="AI49" s="30"/>
      <c r="AM49" s="4"/>
      <c r="AQ49" s="30"/>
    </row>
    <row r="50" spans="1:45">
      <c r="A50" s="292" t="s">
        <v>75</v>
      </c>
      <c r="B50" s="715"/>
      <c r="C50" s="715"/>
      <c r="D50" s="715"/>
      <c r="E50" s="118"/>
      <c r="F50" s="118"/>
      <c r="G50" s="118"/>
      <c r="H50" s="118"/>
      <c r="I50" s="118"/>
      <c r="J50" s="118"/>
      <c r="K50" s="463"/>
      <c r="L50" s="464" t="s">
        <v>76</v>
      </c>
      <c r="M50" s="89"/>
      <c r="N50" s="186"/>
      <c r="O50" s="187">
        <v>0</v>
      </c>
      <c r="P50" s="89"/>
      <c r="Q50" s="186"/>
      <c r="R50" s="187">
        <v>0</v>
      </c>
      <c r="S50" s="89"/>
      <c r="T50" s="186"/>
      <c r="U50" s="187">
        <v>0</v>
      </c>
      <c r="V50" s="89"/>
      <c r="W50" s="186"/>
      <c r="X50" s="187">
        <v>0</v>
      </c>
      <c r="Y50" s="89"/>
      <c r="Z50" s="186"/>
      <c r="AA50" s="187">
        <v>0</v>
      </c>
      <c r="AB50" s="89"/>
      <c r="AC50" s="186"/>
      <c r="AD50" s="187">
        <v>0</v>
      </c>
      <c r="AE50" s="89"/>
      <c r="AF50" s="186"/>
      <c r="AG50" s="187">
        <v>0</v>
      </c>
      <c r="AH50" s="679">
        <f>SUM(O50:AG50)</f>
        <v>0</v>
      </c>
      <c r="AI50" s="30"/>
      <c r="AM50" s="4"/>
      <c r="AQ50" s="30"/>
    </row>
    <row r="51" spans="1:45" s="10" customFormat="1">
      <c r="A51" s="293"/>
      <c r="B51" s="56"/>
      <c r="C51" s="56"/>
      <c r="D51" s="56"/>
      <c r="E51" s="56"/>
      <c r="F51" s="56"/>
      <c r="G51" s="56"/>
      <c r="H51" s="56"/>
      <c r="I51" s="56"/>
      <c r="J51" s="56"/>
      <c r="K51" s="465"/>
      <c r="L51" s="466" t="s">
        <v>77</v>
      </c>
      <c r="M51" s="90"/>
      <c r="N51" s="193"/>
      <c r="O51" s="194">
        <f>O49+O50</f>
        <v>0</v>
      </c>
      <c r="P51" s="90"/>
      <c r="Q51" s="193"/>
      <c r="R51" s="194">
        <f>R49+R50</f>
        <v>0</v>
      </c>
      <c r="S51" s="90"/>
      <c r="T51" s="193"/>
      <c r="U51" s="194">
        <f>U49+U50</f>
        <v>0</v>
      </c>
      <c r="V51" s="90"/>
      <c r="W51" s="193"/>
      <c r="X51" s="194">
        <f>X49+X50</f>
        <v>0</v>
      </c>
      <c r="Y51" s="90"/>
      <c r="Z51" s="193"/>
      <c r="AA51" s="194">
        <f>AA49+AA50</f>
        <v>0</v>
      </c>
      <c r="AB51" s="90"/>
      <c r="AC51" s="193"/>
      <c r="AD51" s="194">
        <f>AD49+AD50</f>
        <v>0</v>
      </c>
      <c r="AE51" s="90"/>
      <c r="AF51" s="193"/>
      <c r="AG51" s="194">
        <f>AG49+AG50</f>
        <v>0</v>
      </c>
      <c r="AH51" s="294">
        <f>SUM(AH49:AH50)</f>
        <v>0</v>
      </c>
      <c r="AI51" s="35"/>
      <c r="AM51" s="11"/>
      <c r="AQ51" s="35"/>
    </row>
    <row r="52" spans="1:45" ht="12.75" customHeight="1">
      <c r="A52" s="295"/>
      <c r="B52" s="57"/>
      <c r="C52" s="57"/>
      <c r="D52" s="57"/>
      <c r="E52" s="57"/>
      <c r="F52" s="57"/>
      <c r="G52" s="57"/>
      <c r="H52" s="57"/>
      <c r="I52" s="57"/>
      <c r="J52" s="57"/>
      <c r="K52" s="461"/>
      <c r="L52" s="462" t="s">
        <v>74</v>
      </c>
      <c r="M52" s="88"/>
      <c r="N52" s="276"/>
      <c r="O52" s="192">
        <v>0</v>
      </c>
      <c r="P52" s="88"/>
      <c r="Q52" s="276"/>
      <c r="R52" s="192">
        <v>0</v>
      </c>
      <c r="S52" s="88"/>
      <c r="T52" s="276"/>
      <c r="U52" s="192">
        <v>0</v>
      </c>
      <c r="V52" s="88"/>
      <c r="W52" s="276"/>
      <c r="X52" s="192">
        <v>0</v>
      </c>
      <c r="Y52" s="88"/>
      <c r="Z52" s="276"/>
      <c r="AA52" s="192">
        <v>0</v>
      </c>
      <c r="AB52" s="88"/>
      <c r="AC52" s="276"/>
      <c r="AD52" s="192">
        <v>0</v>
      </c>
      <c r="AE52" s="88"/>
      <c r="AF52" s="276"/>
      <c r="AG52" s="192">
        <v>0</v>
      </c>
      <c r="AH52" s="287">
        <f>SUM(O52:AG52)</f>
        <v>0</v>
      </c>
      <c r="AI52" s="30"/>
      <c r="AM52" s="4"/>
      <c r="AQ52" s="30"/>
    </row>
    <row r="53" spans="1:45" ht="12.75" customHeight="1">
      <c r="A53" s="292" t="s">
        <v>78</v>
      </c>
      <c r="B53" s="715"/>
      <c r="C53" s="715"/>
      <c r="D53" s="715"/>
      <c r="E53" s="118"/>
      <c r="F53" s="118"/>
      <c r="G53" s="118"/>
      <c r="H53" s="118"/>
      <c r="I53" s="118"/>
      <c r="J53" s="118"/>
      <c r="K53" s="463"/>
      <c r="L53" s="464" t="s">
        <v>76</v>
      </c>
      <c r="M53" s="89"/>
      <c r="N53" s="186"/>
      <c r="O53" s="187">
        <v>0</v>
      </c>
      <c r="P53" s="89"/>
      <c r="Q53" s="186"/>
      <c r="R53" s="187">
        <v>0</v>
      </c>
      <c r="S53" s="89"/>
      <c r="T53" s="186"/>
      <c r="U53" s="187">
        <v>0</v>
      </c>
      <c r="V53" s="89"/>
      <c r="W53" s="186"/>
      <c r="X53" s="187">
        <v>0</v>
      </c>
      <c r="Y53" s="89"/>
      <c r="Z53" s="186"/>
      <c r="AA53" s="187">
        <v>0</v>
      </c>
      <c r="AB53" s="89"/>
      <c r="AC53" s="186"/>
      <c r="AD53" s="187">
        <v>0</v>
      </c>
      <c r="AE53" s="89"/>
      <c r="AF53" s="186"/>
      <c r="AG53" s="187">
        <v>0</v>
      </c>
      <c r="AH53" s="287">
        <f>SUM(O53:AG53)</f>
        <v>0</v>
      </c>
      <c r="AI53" s="30"/>
      <c r="AM53" s="4"/>
      <c r="AQ53" s="30"/>
    </row>
    <row r="54" spans="1:45" s="10" customFormat="1">
      <c r="A54" s="293"/>
      <c r="B54" s="56"/>
      <c r="C54" s="56"/>
      <c r="D54" s="56"/>
      <c r="E54" s="56"/>
      <c r="F54" s="56"/>
      <c r="G54" s="56"/>
      <c r="H54" s="56"/>
      <c r="I54" s="56"/>
      <c r="J54" s="56"/>
      <c r="K54" s="465"/>
      <c r="L54" s="466" t="s">
        <v>77</v>
      </c>
      <c r="M54" s="90"/>
      <c r="N54" s="193"/>
      <c r="O54" s="194">
        <f>SUM(O52:O53)</f>
        <v>0</v>
      </c>
      <c r="P54" s="90"/>
      <c r="Q54" s="193"/>
      <c r="R54" s="194">
        <f>SUM(R52:R53)</f>
        <v>0</v>
      </c>
      <c r="S54" s="90"/>
      <c r="T54" s="193"/>
      <c r="U54" s="194">
        <f>SUM(U52:U53)</f>
        <v>0</v>
      </c>
      <c r="V54" s="90"/>
      <c r="W54" s="193"/>
      <c r="X54" s="194">
        <f>SUM(X52:X53)</f>
        <v>0</v>
      </c>
      <c r="Y54" s="90"/>
      <c r="Z54" s="193"/>
      <c r="AA54" s="194">
        <f>SUM(AA52:AA53)</f>
        <v>0</v>
      </c>
      <c r="AB54" s="90"/>
      <c r="AC54" s="193"/>
      <c r="AD54" s="194">
        <f>SUM(AD52:AD53)</f>
        <v>0</v>
      </c>
      <c r="AE54" s="90"/>
      <c r="AF54" s="193"/>
      <c r="AG54" s="194">
        <f>SUM(AG52:AG53)</f>
        <v>0</v>
      </c>
      <c r="AH54" s="294">
        <f>SUM(AH52:AH53)</f>
        <v>0</v>
      </c>
      <c r="AI54" s="35"/>
      <c r="AM54" s="11"/>
      <c r="AQ54" s="35"/>
    </row>
    <row r="55" spans="1:45">
      <c r="A55" s="296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5"/>
      <c r="O55" s="194">
        <f>O51+O54</f>
        <v>0</v>
      </c>
      <c r="P55" s="95"/>
      <c r="Q55" s="195"/>
      <c r="R55" s="194">
        <f>R51+R54</f>
        <v>0</v>
      </c>
      <c r="S55" s="95"/>
      <c r="T55" s="195"/>
      <c r="U55" s="194">
        <f>U51+U54</f>
        <v>0</v>
      </c>
      <c r="V55" s="95"/>
      <c r="W55" s="195"/>
      <c r="X55" s="194">
        <f>X51+X54</f>
        <v>0</v>
      </c>
      <c r="Y55" s="95"/>
      <c r="Z55" s="195"/>
      <c r="AA55" s="194">
        <f>AA51+AA54</f>
        <v>0</v>
      </c>
      <c r="AB55" s="95"/>
      <c r="AC55" s="195"/>
      <c r="AD55" s="194">
        <f>AD51+AD54</f>
        <v>0</v>
      </c>
      <c r="AE55" s="95"/>
      <c r="AF55" s="195"/>
      <c r="AG55" s="194">
        <f>AG51+AG54</f>
        <v>0</v>
      </c>
      <c r="AH55" s="297">
        <f>AH51+AH54</f>
        <v>0</v>
      </c>
      <c r="AI55" s="30"/>
      <c r="AM55" s="4"/>
      <c r="AQ55" s="30"/>
    </row>
    <row r="56" spans="1:45" s="328" customFormat="1" ht="5.0999999999999996" customHeight="1" thickBot="1">
      <c r="A56" s="427"/>
      <c r="B56" s="333"/>
      <c r="C56" s="334"/>
      <c r="D56" s="334"/>
      <c r="E56" s="334"/>
      <c r="F56" s="334"/>
      <c r="G56" s="334"/>
      <c r="H56" s="334"/>
      <c r="I56" s="334"/>
      <c r="J56" s="334"/>
      <c r="K56" s="336"/>
      <c r="L56" s="336"/>
      <c r="M56" s="33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326"/>
      <c r="AH56" s="693"/>
      <c r="AI56" s="326"/>
      <c r="AM56" s="428"/>
      <c r="AQ56" s="326"/>
    </row>
    <row r="57" spans="1:45" ht="13.5" customHeight="1" thickBot="1">
      <c r="A57" s="654" t="s">
        <v>86</v>
      </c>
      <c r="B57" s="655"/>
      <c r="C57" s="655"/>
      <c r="D57" s="655"/>
      <c r="E57" s="655"/>
      <c r="F57" s="655"/>
      <c r="G57" s="655"/>
      <c r="H57" s="655"/>
      <c r="I57" s="655"/>
      <c r="J57" s="655"/>
      <c r="K57" s="655"/>
      <c r="L57" s="662"/>
      <c r="M57" s="663"/>
      <c r="N57" s="659"/>
      <c r="O57" s="660">
        <f>O17+O22+O27+O35+O46+O55</f>
        <v>0</v>
      </c>
      <c r="P57" s="663"/>
      <c r="Q57" s="659"/>
      <c r="R57" s="660">
        <f>R17+R22+R27+R35+R46+R55</f>
        <v>0</v>
      </c>
      <c r="S57" s="663"/>
      <c r="T57" s="659"/>
      <c r="U57" s="660">
        <f>U17+U22+U27+U35+U46+U55</f>
        <v>0</v>
      </c>
      <c r="V57" s="663"/>
      <c r="W57" s="659"/>
      <c r="X57" s="660">
        <f>X17+X22+X27+X35+X46+X55</f>
        <v>0</v>
      </c>
      <c r="Y57" s="663"/>
      <c r="Z57" s="659"/>
      <c r="AA57" s="660">
        <f>AA17+AA22+AA27+AA35+AA46+AA55</f>
        <v>0</v>
      </c>
      <c r="AB57" s="663"/>
      <c r="AC57" s="659"/>
      <c r="AD57" s="660">
        <f>AD17+AD22+AD27+AD35+AD46+AD55</f>
        <v>0</v>
      </c>
      <c r="AE57" s="663"/>
      <c r="AF57" s="659"/>
      <c r="AG57" s="660">
        <f>AG17+AG22+AG27+AG35+AG46+AG55</f>
        <v>0</v>
      </c>
      <c r="AH57" s="691">
        <f>AH17+AH22+AH27+AH35+AH46+AH55</f>
        <v>0</v>
      </c>
      <c r="AI57" s="30"/>
      <c r="AM57" s="4"/>
      <c r="AQ57" s="30"/>
    </row>
    <row r="58" spans="1:45" s="328" customFormat="1" ht="5.0999999999999996" customHeight="1">
      <c r="A58" s="429"/>
      <c r="C58" s="335"/>
      <c r="D58" s="425"/>
      <c r="E58" s="425"/>
      <c r="F58" s="425"/>
      <c r="G58" s="425"/>
      <c r="H58" s="425"/>
      <c r="I58" s="425"/>
      <c r="J58" s="425"/>
      <c r="K58" s="336"/>
      <c r="L58" s="336"/>
      <c r="M58" s="33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693"/>
      <c r="AI58" s="326"/>
      <c r="AK58" s="430"/>
      <c r="AL58" s="430"/>
      <c r="AM58" s="431"/>
      <c r="AN58" s="430"/>
      <c r="AO58" s="430"/>
      <c r="AP58" s="430"/>
      <c r="AQ58" s="326"/>
      <c r="AR58" s="430"/>
      <c r="AS58" s="430"/>
    </row>
    <row r="59" spans="1:45">
      <c r="A59" s="285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8"/>
      <c r="AI59" s="9"/>
      <c r="AM59" s="4"/>
      <c r="AQ59" s="9"/>
    </row>
    <row r="60" spans="1:45" s="328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6"/>
      <c r="N60" s="703"/>
      <c r="O60" s="704"/>
      <c r="P60" s="96"/>
      <c r="Q60" s="703"/>
      <c r="R60" s="704"/>
      <c r="S60" s="96"/>
      <c r="T60" s="703"/>
      <c r="U60" s="704"/>
      <c r="V60" s="96"/>
      <c r="W60" s="703"/>
      <c r="X60" s="704"/>
      <c r="Y60" s="96"/>
      <c r="Z60" s="703"/>
      <c r="AA60" s="704"/>
      <c r="AB60" s="96"/>
      <c r="AC60" s="703"/>
      <c r="AD60" s="704"/>
      <c r="AE60" s="96"/>
      <c r="AF60" s="703"/>
      <c r="AG60" s="704"/>
      <c r="AH60" s="693"/>
      <c r="AI60" s="326"/>
      <c r="AM60" s="428"/>
      <c r="AQ60" s="326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94"/>
      <c r="M61" s="120"/>
      <c r="N61" s="97"/>
      <c r="O61" s="277">
        <f>O57-(O22+O35+O41+O42+O55)+IF(SUM($N$51:O$51)&gt;25000,MAX(0,25000-SUM($N51:N51)),O$51)+IF(SUM($N$54:O$54)&gt;25000,MAX(0,25000-SUM($N54:N54)),O$54)</f>
        <v>0</v>
      </c>
      <c r="P61" s="120"/>
      <c r="Q61" s="97"/>
      <c r="R61" s="277">
        <f>R57-(R22+R35+R41+R42+R55)+IF(SUM($N$51:R$51)&gt;25000,MAX(0,25000-SUM($N51:Q51)),R$51)+IF(SUM($N$54:R$54)&gt;25000,MAX(0,25000-SUM($N54:Q54)),R$54)</f>
        <v>0</v>
      </c>
      <c r="S61" s="120"/>
      <c r="T61" s="97"/>
      <c r="U61" s="277">
        <f>U57-(U22+U35+U41+U42+U55)+IF(SUM($N$51:U$51)&gt;25000,MAX(0,25000-SUM($N51:T51)),U$51)+IF(SUM($N$54:U$54)&gt;25000,MAX(0,25000-SUM($N54:T54)),U$54)</f>
        <v>0</v>
      </c>
      <c r="V61" s="120"/>
      <c r="W61" s="97"/>
      <c r="X61" s="277">
        <f>X57-(X22+X35+X41+X42+X55)+IF(SUM($N$51:X$51)&gt;25000,MAX(0,25000-SUM($N51:W51)),X$51)+IF(SUM($N$54:X$54)&gt;25000,MAX(0,25000-SUM($N54:W54)),X$54)</f>
        <v>0</v>
      </c>
      <c r="Y61" s="120"/>
      <c r="Z61" s="97"/>
      <c r="AA61" s="277">
        <f>AA57-(AA22+AA35+AA41+AA42+AA55)+IF(SUM($N$51:AA$51)&gt;25000,MAX(0,25000-SUM($N51:Z51)),AA$51)+IF(SUM($N$54:AA$54)&gt;25000,MAX(0,25000-SUM($N54:Z54)),AA$54)</f>
        <v>0</v>
      </c>
      <c r="AB61" s="120"/>
      <c r="AC61" s="97"/>
      <c r="AD61" s="277">
        <f>AD57-(AD22+AD35+AD41+AD42+AD55)+IF(SUM($N$51:AD$51)&gt;25000,MAX(0,25000-SUM($N51:AC51)),AD$51)+IF(SUM($N$54:AD$54)&gt;25000,MAX(0,25000-SUM($N54:AC54)),AD$54)</f>
        <v>0</v>
      </c>
      <c r="AE61" s="120"/>
      <c r="AF61" s="97"/>
      <c r="AG61" s="277">
        <f>AG57-(AG22+AG35+AG41+AG42+AG55)+IF(SUM($N$51:AG$51)&gt;25000,MAX(0,25000-SUM($N51:AF51)),AG$51)+IF(SUM($N$54:AG$54)&gt;25000,MAX(0,25000-SUM($N54:AF54)),AG$54)</f>
        <v>0</v>
      </c>
      <c r="AH61" s="298">
        <f>SUM(O61:AG61)</f>
        <v>0</v>
      </c>
      <c r="AI61" s="36"/>
      <c r="AM61" s="12"/>
      <c r="AQ61" s="36"/>
    </row>
    <row r="62" spans="1:45" s="5" customFormat="1" ht="13.5" customHeight="1" thickBot="1">
      <c r="A62" s="484" t="s">
        <v>127</v>
      </c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695">
        <v>0.5</v>
      </c>
      <c r="M62" s="486"/>
      <c r="N62" s="487"/>
      <c r="O62" s="488">
        <f>ROUND(O61*$L$62,0)</f>
        <v>0</v>
      </c>
      <c r="P62" s="486"/>
      <c r="Q62" s="487"/>
      <c r="R62" s="488">
        <f>ROUND(R61*$L$62,0)</f>
        <v>0</v>
      </c>
      <c r="S62" s="486"/>
      <c r="T62" s="487"/>
      <c r="U62" s="488">
        <f>ROUND(U61*$L$62,0)</f>
        <v>0</v>
      </c>
      <c r="V62" s="486"/>
      <c r="W62" s="487"/>
      <c r="X62" s="488">
        <f>ROUND(X61*$L$62,0)</f>
        <v>0</v>
      </c>
      <c r="Y62" s="486"/>
      <c r="Z62" s="487"/>
      <c r="AA62" s="488">
        <f>ROUND(AA61*$L$62,0)</f>
        <v>0</v>
      </c>
      <c r="AB62" s="486"/>
      <c r="AC62" s="487"/>
      <c r="AD62" s="488">
        <f>ROUND(AD61*$L$62,0)</f>
        <v>0</v>
      </c>
      <c r="AE62" s="486"/>
      <c r="AF62" s="487"/>
      <c r="AG62" s="488">
        <f>ROUND(AG61*$L$62,0)</f>
        <v>0</v>
      </c>
      <c r="AH62" s="498">
        <f>SUM(O62:AG62)</f>
        <v>0</v>
      </c>
      <c r="AI62" s="30"/>
      <c r="AM62" s="13"/>
      <c r="AQ62" s="30"/>
    </row>
    <row r="63" spans="1:45" ht="13.5" thickBot="1">
      <c r="A63" s="654" t="s">
        <v>90</v>
      </c>
      <c r="B63" s="655"/>
      <c r="C63" s="656"/>
      <c r="D63" s="656"/>
      <c r="E63" s="656"/>
      <c r="F63" s="656"/>
      <c r="G63" s="656"/>
      <c r="H63" s="656"/>
      <c r="I63" s="656"/>
      <c r="J63" s="656"/>
      <c r="K63" s="657"/>
      <c r="L63" s="696"/>
      <c r="M63" s="658"/>
      <c r="N63" s="659"/>
      <c r="O63" s="660">
        <f>O57+O62</f>
        <v>0</v>
      </c>
      <c r="P63" s="658"/>
      <c r="Q63" s="659"/>
      <c r="R63" s="660">
        <f>R57+R62</f>
        <v>0</v>
      </c>
      <c r="S63" s="658"/>
      <c r="T63" s="659"/>
      <c r="U63" s="660">
        <f>U57+U62</f>
        <v>0</v>
      </c>
      <c r="V63" s="658"/>
      <c r="W63" s="659"/>
      <c r="X63" s="660">
        <f>X57+X62</f>
        <v>0</v>
      </c>
      <c r="Y63" s="658"/>
      <c r="Z63" s="659"/>
      <c r="AA63" s="660">
        <f>AA57+AA62</f>
        <v>0</v>
      </c>
      <c r="AB63" s="658"/>
      <c r="AC63" s="659"/>
      <c r="AD63" s="660">
        <f>AD57+AD62</f>
        <v>0</v>
      </c>
      <c r="AE63" s="658"/>
      <c r="AF63" s="659"/>
      <c r="AG63" s="660">
        <f>AG57+AG62</f>
        <v>0</v>
      </c>
      <c r="AH63" s="691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312" priority="46">
      <formula>$C6="sum"</formula>
    </cfRule>
    <cfRule type="expression" dxfId="311" priority="47">
      <formula>$C6="acad"</formula>
    </cfRule>
    <cfRule type="expression" dxfId="310" priority="48">
      <formula>$C6="cal"</formula>
    </cfRule>
    <cfRule type="expression" dxfId="309" priority="49">
      <formula>$C6="hourly"</formula>
    </cfRule>
    <cfRule type="expression" dxfId="308" priority="50">
      <formula>$C6="grad"</formula>
    </cfRule>
  </conditionalFormatting>
  <conditionalFormatting sqref="D6:J9">
    <cfRule type="expression" dxfId="307" priority="36">
      <formula>$C6="sum"</formula>
    </cfRule>
    <cfRule type="expression" dxfId="306" priority="37">
      <formula>$C6="acad"</formula>
    </cfRule>
    <cfRule type="expression" dxfId="305" priority="38">
      <formula>$C6="cal"</formula>
    </cfRule>
    <cfRule type="expression" dxfId="304" priority="39">
      <formula>$C6="hourly"</formula>
    </cfRule>
    <cfRule type="expression" dxfId="303" priority="40">
      <formula>$C6="grad"</formula>
    </cfRule>
  </conditionalFormatting>
  <conditionalFormatting sqref="D7:J7 D9:J9 D11:J11 D13:J13 D15:J15">
    <cfRule type="expression" dxfId="302" priority="41">
      <formula>$C7="sum"</formula>
    </cfRule>
    <cfRule type="expression" dxfId="301" priority="42">
      <formula>$C7="acad"</formula>
    </cfRule>
    <cfRule type="expression" dxfId="300" priority="43">
      <formula>$C7="cal"</formula>
    </cfRule>
    <cfRule type="expression" dxfId="299" priority="44">
      <formula>$C7="hourly"</formula>
    </cfRule>
    <cfRule type="expression" dxfId="298" priority="45">
      <formula>$C7="grad"</formula>
    </cfRule>
  </conditionalFormatting>
  <conditionalFormatting sqref="L6:L15">
    <cfRule type="expression" dxfId="297" priority="51" stopIfTrue="1">
      <formula>#REF!="grad"</formula>
    </cfRule>
    <cfRule type="expression" dxfId="296" priority="52">
      <formula>#REF!&lt;&gt;"grad"</formula>
    </cfRule>
  </conditionalFormatting>
  <conditionalFormatting sqref="D8:J8">
    <cfRule type="expression" dxfId="295" priority="31">
      <formula>$C8="sum"</formula>
    </cfRule>
    <cfRule type="expression" dxfId="294" priority="32">
      <formula>$C8="acad"</formula>
    </cfRule>
    <cfRule type="expression" dxfId="293" priority="33">
      <formula>$C8="cal"</formula>
    </cfRule>
    <cfRule type="expression" dxfId="292" priority="34">
      <formula>$C8="hourly"</formula>
    </cfRule>
    <cfRule type="expression" dxfId="291" priority="35">
      <formula>$C8="grad"</formula>
    </cfRule>
  </conditionalFormatting>
  <conditionalFormatting sqref="D10:J10">
    <cfRule type="expression" dxfId="290" priority="26">
      <formula>$C10="sum"</formula>
    </cfRule>
    <cfRule type="expression" dxfId="289" priority="27">
      <formula>$C10="acad"</formula>
    </cfRule>
    <cfRule type="expression" dxfId="288" priority="28">
      <formula>$C10="cal"</formula>
    </cfRule>
    <cfRule type="expression" dxfId="287" priority="29">
      <formula>$C10="hourly"</formula>
    </cfRule>
    <cfRule type="expression" dxfId="286" priority="30">
      <formula>$C10="grad"</formula>
    </cfRule>
  </conditionalFormatting>
  <conditionalFormatting sqref="D10:J11">
    <cfRule type="expression" dxfId="285" priority="21">
      <formula>$C10="sum"</formula>
    </cfRule>
    <cfRule type="expression" dxfId="284" priority="22">
      <formula>$C10="acad"</formula>
    </cfRule>
    <cfRule type="expression" dxfId="283" priority="23">
      <formula>$C10="cal"</formula>
    </cfRule>
    <cfRule type="expression" dxfId="282" priority="24">
      <formula>$C10="hourly"</formula>
    </cfRule>
    <cfRule type="expression" dxfId="281" priority="25">
      <formula>$C10="grad"</formula>
    </cfRule>
  </conditionalFormatting>
  <conditionalFormatting sqref="D12:J12">
    <cfRule type="expression" dxfId="280" priority="16">
      <formula>$C12="sum"</formula>
    </cfRule>
    <cfRule type="expression" dxfId="279" priority="17">
      <formula>$C12="acad"</formula>
    </cfRule>
    <cfRule type="expression" dxfId="278" priority="18">
      <formula>$C12="cal"</formula>
    </cfRule>
    <cfRule type="expression" dxfId="277" priority="19">
      <formula>$C12="hourly"</formula>
    </cfRule>
    <cfRule type="expression" dxfId="276" priority="20">
      <formula>$C12="grad"</formula>
    </cfRule>
  </conditionalFormatting>
  <conditionalFormatting sqref="D12:J13">
    <cfRule type="expression" dxfId="275" priority="11">
      <formula>$C12="sum"</formula>
    </cfRule>
    <cfRule type="expression" dxfId="274" priority="12">
      <formula>$C12="acad"</formula>
    </cfRule>
    <cfRule type="expression" dxfId="273" priority="13">
      <formula>$C12="cal"</formula>
    </cfRule>
    <cfRule type="expression" dxfId="272" priority="14">
      <formula>$C12="hourly"</formula>
    </cfRule>
    <cfRule type="expression" dxfId="271" priority="15">
      <formula>$C12="grad"</formula>
    </cfRule>
  </conditionalFormatting>
  <conditionalFormatting sqref="D14:J14">
    <cfRule type="expression" dxfId="270" priority="6">
      <formula>$C14="sum"</formula>
    </cfRule>
    <cfRule type="expression" dxfId="269" priority="7">
      <formula>$C14="acad"</formula>
    </cfRule>
    <cfRule type="expression" dxfId="268" priority="8">
      <formula>$C14="cal"</formula>
    </cfRule>
    <cfRule type="expression" dxfId="267" priority="9">
      <formula>$C14="hourly"</formula>
    </cfRule>
    <cfRule type="expression" dxfId="266" priority="10">
      <formula>$C14="grad"</formula>
    </cfRule>
  </conditionalFormatting>
  <conditionalFormatting sqref="D14:J15">
    <cfRule type="expression" dxfId="265" priority="1">
      <formula>$C14="sum"</formula>
    </cfRule>
    <cfRule type="expression" dxfId="264" priority="2">
      <formula>$C14="acad"</formula>
    </cfRule>
    <cfRule type="expression" dxfId="263" priority="3">
      <formula>$C14="cal"</formula>
    </cfRule>
    <cfRule type="expression" dxfId="262" priority="4">
      <formula>$C14="hourly"</formula>
    </cfRule>
    <cfRule type="expression" dxfId="261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A6EE75-C774-4144-BECA-6CE40A5F3343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F365B-42AD-4C1B-B4AE-A8841F9FBE3B}">
  <sheetPr codeName="Sheet5">
    <pageSetUpPr fitToPage="1"/>
  </sheetPr>
  <dimension ref="A1:AS64"/>
  <sheetViews>
    <sheetView zoomScaleNormal="100" workbookViewId="0">
      <selection activeCell="L2" sqref="L2:M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69" t="s">
        <v>111</v>
      </c>
      <c r="B1" s="670" t="s">
        <v>130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2"/>
      <c r="S1" s="31"/>
    </row>
    <row r="2" spans="1:44" ht="15.75" thickBot="1">
      <c r="A2" s="473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8"/>
      <c r="L2" s="697" t="s">
        <v>113</v>
      </c>
      <c r="M2" s="698">
        <v>0</v>
      </c>
      <c r="T2" s="12"/>
      <c r="X2" s="6"/>
      <c r="AD2" s="6"/>
      <c r="AM2" s="4"/>
    </row>
    <row r="3" spans="1:44" ht="15.75" customHeight="1">
      <c r="A3" s="626"/>
      <c r="B3" s="483"/>
      <c r="C3" s="107" t="s">
        <v>12</v>
      </c>
      <c r="D3" s="392"/>
      <c r="E3" s="393"/>
      <c r="F3" s="393"/>
      <c r="G3" s="393"/>
      <c r="H3" s="394"/>
      <c r="I3" s="394"/>
      <c r="J3" s="394"/>
      <c r="K3" s="107" t="s">
        <v>14</v>
      </c>
      <c r="L3" s="496" t="s">
        <v>16</v>
      </c>
      <c r="M3" s="497"/>
      <c r="N3" s="314"/>
      <c r="O3" s="315"/>
      <c r="P3" s="305"/>
      <c r="Q3" s="306"/>
      <c r="R3" s="307"/>
      <c r="S3" s="305"/>
      <c r="T3" s="306"/>
      <c r="U3" s="307"/>
      <c r="V3" s="305"/>
      <c r="W3" s="306"/>
      <c r="X3" s="307"/>
      <c r="Y3" s="673" t="s">
        <v>21</v>
      </c>
      <c r="Z3" s="314"/>
      <c r="AA3" s="315"/>
      <c r="AB3" s="305"/>
      <c r="AC3" s="306"/>
      <c r="AD3" s="307"/>
      <c r="AE3" s="673" t="s">
        <v>23</v>
      </c>
      <c r="AF3" s="314"/>
      <c r="AG3" s="315"/>
      <c r="AH3" s="108" t="s">
        <v>24</v>
      </c>
      <c r="AI3" s="32"/>
      <c r="AJ3" s="468"/>
      <c r="AK3" s="469"/>
      <c r="AL3" s="469" t="s">
        <v>25</v>
      </c>
      <c r="AM3" s="316"/>
      <c r="AN3" s="316"/>
      <c r="AO3" s="454"/>
      <c r="AP3" s="455"/>
      <c r="AQ3" s="711" t="s">
        <v>26</v>
      </c>
      <c r="AR3" s="713" t="s">
        <v>27</v>
      </c>
    </row>
    <row r="4" spans="1:44" ht="16.5" thickBot="1">
      <c r="A4" s="627" t="s">
        <v>9</v>
      </c>
      <c r="B4" s="628" t="s">
        <v>10</v>
      </c>
      <c r="C4" s="109" t="s">
        <v>28</v>
      </c>
      <c r="D4" s="395"/>
      <c r="E4" s="396"/>
      <c r="F4" s="396" t="s">
        <v>68</v>
      </c>
      <c r="G4" s="396"/>
      <c r="H4" s="397"/>
      <c r="I4" s="397"/>
      <c r="J4" s="397"/>
      <c r="K4" s="109" t="s">
        <v>30</v>
      </c>
      <c r="L4" s="109" t="s">
        <v>31</v>
      </c>
      <c r="M4" s="398"/>
      <c r="N4" s="459" t="s">
        <v>17</v>
      </c>
      <c r="O4" s="399"/>
      <c r="P4" s="458"/>
      <c r="Q4" s="459" t="s">
        <v>18</v>
      </c>
      <c r="R4" s="460"/>
      <c r="S4" s="458"/>
      <c r="T4" s="459" t="s">
        <v>19</v>
      </c>
      <c r="U4" s="460"/>
      <c r="V4" s="458"/>
      <c r="W4" s="459" t="s">
        <v>20</v>
      </c>
      <c r="X4" s="460"/>
      <c r="Y4" s="398"/>
      <c r="Z4" s="459"/>
      <c r="AA4" s="399"/>
      <c r="AB4" s="458"/>
      <c r="AC4" s="459" t="s">
        <v>22</v>
      </c>
      <c r="AD4" s="460"/>
      <c r="AE4" s="398"/>
      <c r="AF4" s="459"/>
      <c r="AG4" s="399"/>
      <c r="AH4" s="110"/>
      <c r="AI4" s="32"/>
      <c r="AJ4" s="318"/>
      <c r="AK4" s="319"/>
      <c r="AL4" s="319"/>
      <c r="AM4" s="319"/>
      <c r="AN4" s="319"/>
      <c r="AO4" s="456"/>
      <c r="AP4" s="457"/>
      <c r="AQ4" s="712"/>
      <c r="AR4" s="714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70" t="s">
        <v>17</v>
      </c>
      <c r="AK5" s="470" t="s">
        <v>18</v>
      </c>
      <c r="AL5" s="470" t="s">
        <v>19</v>
      </c>
      <c r="AM5" s="471" t="s">
        <v>20</v>
      </c>
      <c r="AN5" s="470" t="s">
        <v>21</v>
      </c>
      <c r="AO5" s="470" t="s">
        <v>22</v>
      </c>
      <c r="AP5" s="470" t="s">
        <v>23</v>
      </c>
      <c r="AQ5" s="99" t="s">
        <v>35</v>
      </c>
      <c r="AR5" s="99" t="s">
        <v>36</v>
      </c>
    </row>
    <row r="6" spans="1:44">
      <c r="A6" s="674"/>
      <c r="B6" s="675"/>
      <c r="C6" s="676"/>
      <c r="D6" s="677"/>
      <c r="E6" s="677"/>
      <c r="F6" s="677"/>
      <c r="G6" s="677"/>
      <c r="H6" s="677"/>
      <c r="I6" s="677"/>
      <c r="J6" s="677"/>
      <c r="K6" s="678"/>
      <c r="L6" s="531"/>
      <c r="M6" s="71">
        <f t="shared" ref="M6:M15" si="0">IF($C6="12-month",12*D6, IF($C6="9-month",9*D6, IF($C6="summer", 3*D6, IF($C6="grad",D6*6, IF($C6="hourly",D6/2080*12,0)))))</f>
        <v>0</v>
      </c>
      <c r="N6" s="273">
        <f t="shared" ref="N6:N15" si="1">ROUND(IF(C6="12-month",D6*K6,IF(C6="9-month",D6*K6,IF(C6="summer",K6*0.025*13*D6,IF(C6="grad",D6*K6,IF(C6="hourly",D6*K6,))))),0)</f>
        <v>0</v>
      </c>
      <c r="O6" s="274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8">
        <f>ROUND(IF(C6="12-month",E6*K6,IF(C6="9-month",E6*K6,IF(C6="summer",K6*0.025*13*E6,IF(C6="grad",E6*K6,IF(C6="hourly",E6*K6,)))))*(1+$M$2),0)</f>
        <v>0</v>
      </c>
      <c r="R6" s="274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81">
        <f>ROUND(IF(C6="12-month",F6*K6,IF(C6="9-month",F6*K6,IF(C6="summer",K6*0.025*13*F6,IF(C6="grad",F6*K6,IF(C6="hourly",F6*K6,)))))*((1+$M$2)^2),0)</f>
        <v>0</v>
      </c>
      <c r="U6" s="274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81">
        <f>ROUND(IF(C6="12-month",G6*K6,IF(C6="9-month",G6*K6,IF(C6="summer",K6*0.025*13*G6,IF(C6="grad",G6*K6,IF(C6="hourly",G6*K6,)))))*((1+$M$2)^3),0)</f>
        <v>0</v>
      </c>
      <c r="X6" s="274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81">
        <f>ROUND(IF(C6="12-month",H6*$K6,IF(C6="9-month",H6*$K6,IF(C6="summer",$K6*0.025*13*H6,IF(C6="grad",H6*$K6,IF(C6="hourly",H6*$K6,)))))*((1+$M$2)^4),0)</f>
        <v>0</v>
      </c>
      <c r="AA6" s="274">
        <f>ROUND(Z6*$L6,0)</f>
        <v>0</v>
      </c>
      <c r="AB6" s="72">
        <f>IF($C6="12-month",12*I6, IF($C6="9-month",9*I6, IF($C6="summer", 3*I6, IF($C6="grad",I6*6, IF($C6="hourly",I6/2080*12,0)))))</f>
        <v>0</v>
      </c>
      <c r="AC6" s="281">
        <f>ROUND(IF(C6="12-month",I6*$K6,IF(C6="9-month",I6*$K6,IF(C6="summer",$K6*0.025*13*I6,IF(C6="grad",I6*$K6,IF(C6="hourly",I6*$K6,)))))*((1+$M$2)^5),0)</f>
        <v>0</v>
      </c>
      <c r="AD6" s="274">
        <f>ROUND(AC6*$L6,0)</f>
        <v>0</v>
      </c>
      <c r="AE6" s="72">
        <f>IF($C6="12-month",12*J6, IF($C6="9-month",9*J6, IF($C6="summer", 3*J6, IF($C6="grad",J6*6, IF($C6="hourly",J6/2080*12,0)))))</f>
        <v>0</v>
      </c>
      <c r="AF6" s="281">
        <f>ROUND(IF(C6="12-month",J6*$K6,IF(C6="9-month",J6*$K6,IF(C6="summer",$K6*0.025*13*J6,IF(C6="grad",J6*$K6,IF(C6="hourly",J6*$K6,)))))*((1+$M$2)^6),0)</f>
        <v>0</v>
      </c>
      <c r="AG6" s="274">
        <f>ROUND(AF6*$L6,0)</f>
        <v>0</v>
      </c>
      <c r="AH6" s="679">
        <f>ROUND(SUM(N6,O6,Q6,R6,T6,U6,W6,X6,Z6,AA6,AC6,AD6,AF6,AG6),0)</f>
        <v>0</v>
      </c>
      <c r="AI6" s="33"/>
      <c r="AJ6" s="522">
        <f t="shared" ref="AJ6:AJ15" si="6">K6</f>
        <v>0</v>
      </c>
      <c r="AK6" s="523">
        <f t="shared" ref="AK6:AP15" si="7">ROUND(AJ6*(1+$M$2),0)</f>
        <v>0</v>
      </c>
      <c r="AL6" s="523">
        <f t="shared" si="7"/>
        <v>0</v>
      </c>
      <c r="AM6" s="523">
        <f t="shared" si="7"/>
        <v>0</v>
      </c>
      <c r="AN6" s="524">
        <f t="shared" si="7"/>
        <v>0</v>
      </c>
      <c r="AO6" s="524">
        <f t="shared" si="7"/>
        <v>0</v>
      </c>
      <c r="AP6" s="524">
        <f t="shared" si="7"/>
        <v>0</v>
      </c>
      <c r="AQ6" s="100"/>
      <c r="AR6" s="101"/>
    </row>
    <row r="7" spans="1:44">
      <c r="A7" s="67"/>
      <c r="B7" s="68"/>
      <c r="C7" s="69"/>
      <c r="D7" s="680"/>
      <c r="E7" s="680"/>
      <c r="F7" s="680"/>
      <c r="G7" s="680"/>
      <c r="H7" s="680"/>
      <c r="I7" s="680"/>
      <c r="J7" s="680"/>
      <c r="K7" s="681"/>
      <c r="L7" s="682"/>
      <c r="M7" s="683">
        <f t="shared" si="0"/>
        <v>0</v>
      </c>
      <c r="N7" s="684">
        <f t="shared" si="1"/>
        <v>0</v>
      </c>
      <c r="O7" s="274">
        <f t="shared" ref="O7:O15" si="8">ROUND(N7*$L7,0)</f>
        <v>0</v>
      </c>
      <c r="P7" s="65">
        <f t="shared" si="2"/>
        <v>0</v>
      </c>
      <c r="Q7" s="279">
        <f t="shared" ref="Q7:Q15" si="9">ROUND(IF(C7="12-month",E7*K7,IF(C7="9-month",E7*K7,IF(C7="summer",K7*0.025*13*E7,IF(C7="grad",E7*K7,IF(C7="hourly",E7*K7,)))))*(1+$M$2),0)</f>
        <v>0</v>
      </c>
      <c r="R7" s="274">
        <f t="shared" ref="R7:R15" si="10">ROUND(Q7*$L7,0)</f>
        <v>0</v>
      </c>
      <c r="S7" s="65">
        <f t="shared" si="3"/>
        <v>0</v>
      </c>
      <c r="T7" s="279">
        <f t="shared" ref="T7:T15" si="11">ROUND(IF(C7="12-month",F7*K7,IF(C7="9-month",F7*K7,IF(C7="summer",K7*0.025*13*F7,IF(C7="grad",F7*K7,IF(C7="hourly",F7*K7,)))))*((1+$M$2)^2),0)</f>
        <v>0</v>
      </c>
      <c r="U7" s="274">
        <f t="shared" ref="U7:U15" si="12">ROUND(T7*$L7,0)</f>
        <v>0</v>
      </c>
      <c r="V7" s="65">
        <f t="shared" si="4"/>
        <v>0</v>
      </c>
      <c r="W7" s="279">
        <f t="shared" ref="W7:W15" si="13">ROUND(IF(C7="12-month",G7*K7,IF(C7="9-month",G7*K7,IF(C7="summer",K7*0.025*13*G7,IF(C7="grad",G7*K7,IF(C7="hourly",G7*K7,)))))*((1+$M$2)^3),0)</f>
        <v>0</v>
      </c>
      <c r="X7" s="274">
        <f t="shared" ref="X7:X15" si="14">ROUND(W7*$L7,0)</f>
        <v>0</v>
      </c>
      <c r="Y7" s="65">
        <f t="shared" si="5"/>
        <v>0</v>
      </c>
      <c r="Z7" s="279">
        <f t="shared" ref="Z7:Z15" si="15">ROUND(IF(C7="12-month",H7*K7,IF(C7="9-month",H7*K7,IF(C7="summer",K7*0.025*13*H7,IF(C7="grad",H7*K7,IF(C7="hourly",H7*K7,)))))*((1+$M$2)^4),0)</f>
        <v>0</v>
      </c>
      <c r="AA7" s="274">
        <f t="shared" ref="AA7:AA15" si="16">ROUND(Z7*$L7,0)</f>
        <v>0</v>
      </c>
      <c r="AB7" s="72">
        <f t="shared" ref="AB7:AB15" si="17">IF($C7="12-month",12*I7, IF($C7="9-month",9*I7, IF($C7="summer", 3*I7, IF($C7="grad",I7*6, IF($C7="hourly",I7/2080*12,0)))))</f>
        <v>0</v>
      </c>
      <c r="AC7" s="279">
        <f t="shared" ref="AC7:AC15" si="18">ROUND(IF(C7="12-month",I7*$K7,IF(C7="9-month",I7*$K7,IF(C7="summer",$K7*0.025*13*I7,IF(C7="grad",I7*$K7,IF(C7="hourly",I7*$K7,)))))*((1+$M$2)^5),0)</f>
        <v>0</v>
      </c>
      <c r="AD7" s="274">
        <f t="shared" ref="AD7:AD15" si="19">ROUND(AC7*$L7,0)</f>
        <v>0</v>
      </c>
      <c r="AE7" s="72">
        <f t="shared" ref="AE7:AE15" si="20">IF($C7="12-month",12*J7, IF($C7="9-month",9*J7, IF($C7="summer", 3*J7, IF($C7="grad",J7*6, IF($C7="hourly",J7/2080*12,0)))))</f>
        <v>0</v>
      </c>
      <c r="AF7" s="279">
        <f t="shared" ref="AF7:AF15" si="21">ROUND(IF(C7="12-month",J7*$K7,IF(C7="9-month",J7*$K7,IF(C7="summer",$K7*0.025*13*J7,IF(C7="grad",J7*$K7,IF(C7="hourly",J7*$K7,)))))*((1+$M$2)^6),0)</f>
        <v>0</v>
      </c>
      <c r="AG7" s="274">
        <f t="shared" ref="AG7:AG15" si="22">ROUND(AF7*$L7,0)</f>
        <v>0</v>
      </c>
      <c r="AH7" s="679">
        <f t="shared" ref="AH7:AH15" si="23">ROUND(SUM(N7,O7,Q7,R7,T7,U7,W7,X7,Z7,AA7,AC7,AD7,AF7,AG7),0)</f>
        <v>0</v>
      </c>
      <c r="AI7" s="33"/>
      <c r="AJ7" s="525">
        <f t="shared" si="6"/>
        <v>0</v>
      </c>
      <c r="AK7" s="526">
        <f t="shared" si="7"/>
        <v>0</v>
      </c>
      <c r="AL7" s="526">
        <f t="shared" si="7"/>
        <v>0</v>
      </c>
      <c r="AM7" s="526">
        <f t="shared" si="7"/>
        <v>0</v>
      </c>
      <c r="AN7" s="527">
        <f t="shared" si="7"/>
        <v>0</v>
      </c>
      <c r="AO7" s="527">
        <f t="shared" si="7"/>
        <v>0</v>
      </c>
      <c r="AP7" s="527">
        <f t="shared" si="7"/>
        <v>0</v>
      </c>
      <c r="AQ7" s="102"/>
      <c r="AR7" s="103"/>
    </row>
    <row r="8" spans="1:44">
      <c r="A8" s="26"/>
      <c r="B8" s="24"/>
      <c r="C8" s="69"/>
      <c r="D8" s="685"/>
      <c r="E8" s="685"/>
      <c r="F8" s="685"/>
      <c r="G8" s="685"/>
      <c r="H8" s="685"/>
      <c r="I8" s="685"/>
      <c r="J8" s="685"/>
      <c r="K8" s="681"/>
      <c r="L8" s="531"/>
      <c r="M8" s="71">
        <f t="shared" si="0"/>
        <v>0</v>
      </c>
      <c r="N8" s="273">
        <f t="shared" si="1"/>
        <v>0</v>
      </c>
      <c r="O8" s="274">
        <f t="shared" si="8"/>
        <v>0</v>
      </c>
      <c r="P8" s="65">
        <f t="shared" si="2"/>
        <v>0</v>
      </c>
      <c r="Q8" s="279">
        <f t="shared" si="9"/>
        <v>0</v>
      </c>
      <c r="R8" s="274">
        <f t="shared" si="10"/>
        <v>0</v>
      </c>
      <c r="S8" s="65">
        <f t="shared" si="3"/>
        <v>0</v>
      </c>
      <c r="T8" s="279">
        <f t="shared" si="11"/>
        <v>0</v>
      </c>
      <c r="U8" s="274">
        <f t="shared" si="12"/>
        <v>0</v>
      </c>
      <c r="V8" s="65">
        <f t="shared" si="4"/>
        <v>0</v>
      </c>
      <c r="W8" s="279">
        <f t="shared" si="13"/>
        <v>0</v>
      </c>
      <c r="X8" s="274">
        <f t="shared" si="14"/>
        <v>0</v>
      </c>
      <c r="Y8" s="65">
        <f t="shared" si="5"/>
        <v>0</v>
      </c>
      <c r="Z8" s="279">
        <f t="shared" si="15"/>
        <v>0</v>
      </c>
      <c r="AA8" s="274">
        <f t="shared" si="16"/>
        <v>0</v>
      </c>
      <c r="AB8" s="72">
        <f t="shared" si="17"/>
        <v>0</v>
      </c>
      <c r="AC8" s="279">
        <f t="shared" si="18"/>
        <v>0</v>
      </c>
      <c r="AD8" s="274">
        <f t="shared" si="19"/>
        <v>0</v>
      </c>
      <c r="AE8" s="72">
        <f t="shared" si="20"/>
        <v>0</v>
      </c>
      <c r="AF8" s="279">
        <f t="shared" si="21"/>
        <v>0</v>
      </c>
      <c r="AG8" s="274">
        <f t="shared" si="22"/>
        <v>0</v>
      </c>
      <c r="AH8" s="679">
        <f t="shared" si="23"/>
        <v>0</v>
      </c>
      <c r="AI8" s="33"/>
      <c r="AJ8" s="525">
        <f t="shared" si="6"/>
        <v>0</v>
      </c>
      <c r="AK8" s="526">
        <f t="shared" si="7"/>
        <v>0</v>
      </c>
      <c r="AL8" s="526">
        <f t="shared" si="7"/>
        <v>0</v>
      </c>
      <c r="AM8" s="526">
        <f t="shared" si="7"/>
        <v>0</v>
      </c>
      <c r="AN8" s="527">
        <f t="shared" si="7"/>
        <v>0</v>
      </c>
      <c r="AO8" s="527">
        <f t="shared" si="7"/>
        <v>0</v>
      </c>
      <c r="AP8" s="527">
        <f t="shared" si="7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81"/>
      <c r="L9" s="531"/>
      <c r="M9" s="60">
        <f t="shared" si="0"/>
        <v>0</v>
      </c>
      <c r="N9" s="275">
        <f t="shared" si="1"/>
        <v>0</v>
      </c>
      <c r="O9" s="274">
        <f t="shared" si="8"/>
        <v>0</v>
      </c>
      <c r="P9" s="65">
        <f t="shared" si="2"/>
        <v>0</v>
      </c>
      <c r="Q9" s="279">
        <f t="shared" si="9"/>
        <v>0</v>
      </c>
      <c r="R9" s="274">
        <f t="shared" si="10"/>
        <v>0</v>
      </c>
      <c r="S9" s="65">
        <f t="shared" si="3"/>
        <v>0</v>
      </c>
      <c r="T9" s="279">
        <f t="shared" si="11"/>
        <v>0</v>
      </c>
      <c r="U9" s="274">
        <f t="shared" si="12"/>
        <v>0</v>
      </c>
      <c r="V9" s="65">
        <f t="shared" si="4"/>
        <v>0</v>
      </c>
      <c r="W9" s="279">
        <f t="shared" si="13"/>
        <v>0</v>
      </c>
      <c r="X9" s="274">
        <f t="shared" si="14"/>
        <v>0</v>
      </c>
      <c r="Y9" s="65">
        <f t="shared" si="5"/>
        <v>0</v>
      </c>
      <c r="Z9" s="279">
        <f t="shared" si="15"/>
        <v>0</v>
      </c>
      <c r="AA9" s="274">
        <f t="shared" si="16"/>
        <v>0</v>
      </c>
      <c r="AB9" s="72">
        <f t="shared" si="17"/>
        <v>0</v>
      </c>
      <c r="AC9" s="279">
        <f t="shared" si="18"/>
        <v>0</v>
      </c>
      <c r="AD9" s="274">
        <f t="shared" si="19"/>
        <v>0</v>
      </c>
      <c r="AE9" s="72">
        <f t="shared" si="20"/>
        <v>0</v>
      </c>
      <c r="AF9" s="279">
        <f t="shared" si="21"/>
        <v>0</v>
      </c>
      <c r="AG9" s="274">
        <f t="shared" si="22"/>
        <v>0</v>
      </c>
      <c r="AH9" s="679">
        <f t="shared" si="23"/>
        <v>0</v>
      </c>
      <c r="AI9" s="33"/>
      <c r="AJ9" s="525">
        <f t="shared" si="6"/>
        <v>0</v>
      </c>
      <c r="AK9" s="526">
        <f t="shared" si="7"/>
        <v>0</v>
      </c>
      <c r="AL9" s="526">
        <f t="shared" si="7"/>
        <v>0</v>
      </c>
      <c r="AM9" s="526">
        <f t="shared" si="7"/>
        <v>0</v>
      </c>
      <c r="AN9" s="527">
        <f t="shared" si="7"/>
        <v>0</v>
      </c>
      <c r="AO9" s="527">
        <f t="shared" si="7"/>
        <v>0</v>
      </c>
      <c r="AP9" s="527">
        <f t="shared" si="7"/>
        <v>0</v>
      </c>
      <c r="AQ9" s="102"/>
      <c r="AR9" s="103"/>
    </row>
    <row r="10" spans="1:44">
      <c r="A10" s="26"/>
      <c r="B10" s="24"/>
      <c r="C10" s="686"/>
      <c r="D10" s="687"/>
      <c r="E10" s="685"/>
      <c r="F10" s="685"/>
      <c r="G10" s="685"/>
      <c r="H10" s="685"/>
      <c r="I10" s="685"/>
      <c r="J10" s="685"/>
      <c r="K10" s="688"/>
      <c r="L10" s="689"/>
      <c r="M10" s="60">
        <f t="shared" si="0"/>
        <v>0</v>
      </c>
      <c r="N10" s="275">
        <f t="shared" si="1"/>
        <v>0</v>
      </c>
      <c r="O10" s="274">
        <f t="shared" si="8"/>
        <v>0</v>
      </c>
      <c r="P10" s="65">
        <f t="shared" si="2"/>
        <v>0</v>
      </c>
      <c r="Q10" s="279">
        <f t="shared" si="9"/>
        <v>0</v>
      </c>
      <c r="R10" s="274">
        <f t="shared" si="10"/>
        <v>0</v>
      </c>
      <c r="S10" s="65">
        <f t="shared" si="3"/>
        <v>0</v>
      </c>
      <c r="T10" s="279">
        <f t="shared" si="11"/>
        <v>0</v>
      </c>
      <c r="U10" s="274">
        <f t="shared" si="12"/>
        <v>0</v>
      </c>
      <c r="V10" s="65">
        <f t="shared" si="4"/>
        <v>0</v>
      </c>
      <c r="W10" s="279">
        <f t="shared" si="13"/>
        <v>0</v>
      </c>
      <c r="X10" s="274">
        <f t="shared" si="14"/>
        <v>0</v>
      </c>
      <c r="Y10" s="65">
        <f t="shared" si="5"/>
        <v>0</v>
      </c>
      <c r="Z10" s="279">
        <f t="shared" si="15"/>
        <v>0</v>
      </c>
      <c r="AA10" s="274">
        <f t="shared" si="16"/>
        <v>0</v>
      </c>
      <c r="AB10" s="72">
        <f t="shared" si="17"/>
        <v>0</v>
      </c>
      <c r="AC10" s="279">
        <f t="shared" si="18"/>
        <v>0</v>
      </c>
      <c r="AD10" s="274">
        <f t="shared" si="19"/>
        <v>0</v>
      </c>
      <c r="AE10" s="72">
        <f t="shared" si="20"/>
        <v>0</v>
      </c>
      <c r="AF10" s="279">
        <f t="shared" si="21"/>
        <v>0</v>
      </c>
      <c r="AG10" s="274">
        <f t="shared" si="22"/>
        <v>0</v>
      </c>
      <c r="AH10" s="679">
        <f t="shared" si="23"/>
        <v>0</v>
      </c>
      <c r="AI10" s="33"/>
      <c r="AJ10" s="525">
        <f t="shared" si="6"/>
        <v>0</v>
      </c>
      <c r="AK10" s="526">
        <f t="shared" si="7"/>
        <v>0</v>
      </c>
      <c r="AL10" s="526">
        <f t="shared" si="7"/>
        <v>0</v>
      </c>
      <c r="AM10" s="526">
        <f t="shared" si="7"/>
        <v>0</v>
      </c>
      <c r="AN10" s="527">
        <f t="shared" si="7"/>
        <v>0</v>
      </c>
      <c r="AO10" s="527">
        <f t="shared" si="7"/>
        <v>0</v>
      </c>
      <c r="AP10" s="527">
        <f t="shared" si="7"/>
        <v>0</v>
      </c>
      <c r="AQ10" s="102"/>
      <c r="AR10" s="103"/>
    </row>
    <row r="11" spans="1:44">
      <c r="A11" s="26"/>
      <c r="B11" s="24"/>
      <c r="C11" s="69"/>
      <c r="D11" s="685"/>
      <c r="E11" s="685"/>
      <c r="F11" s="685"/>
      <c r="G11" s="685"/>
      <c r="H11" s="685"/>
      <c r="I11" s="685"/>
      <c r="J11" s="685"/>
      <c r="K11" s="283"/>
      <c r="L11" s="531"/>
      <c r="M11" s="60">
        <f t="shared" si="0"/>
        <v>0</v>
      </c>
      <c r="N11" s="275">
        <f t="shared" si="1"/>
        <v>0</v>
      </c>
      <c r="O11" s="274">
        <f t="shared" si="8"/>
        <v>0</v>
      </c>
      <c r="P11" s="65">
        <f t="shared" si="2"/>
        <v>0</v>
      </c>
      <c r="Q11" s="279">
        <f t="shared" si="9"/>
        <v>0</v>
      </c>
      <c r="R11" s="274">
        <f t="shared" si="10"/>
        <v>0</v>
      </c>
      <c r="S11" s="65">
        <f t="shared" si="3"/>
        <v>0</v>
      </c>
      <c r="T11" s="279">
        <f t="shared" si="11"/>
        <v>0</v>
      </c>
      <c r="U11" s="274">
        <f t="shared" si="12"/>
        <v>0</v>
      </c>
      <c r="V11" s="65">
        <f t="shared" si="4"/>
        <v>0</v>
      </c>
      <c r="W11" s="279">
        <f t="shared" si="13"/>
        <v>0</v>
      </c>
      <c r="X11" s="274">
        <f t="shared" si="14"/>
        <v>0</v>
      </c>
      <c r="Y11" s="65">
        <f t="shared" si="5"/>
        <v>0</v>
      </c>
      <c r="Z11" s="279">
        <f t="shared" si="15"/>
        <v>0</v>
      </c>
      <c r="AA11" s="274">
        <f t="shared" si="16"/>
        <v>0</v>
      </c>
      <c r="AB11" s="72">
        <f t="shared" si="17"/>
        <v>0</v>
      </c>
      <c r="AC11" s="279">
        <f t="shared" si="18"/>
        <v>0</v>
      </c>
      <c r="AD11" s="274">
        <f t="shared" si="19"/>
        <v>0</v>
      </c>
      <c r="AE11" s="72">
        <f t="shared" si="20"/>
        <v>0</v>
      </c>
      <c r="AF11" s="279">
        <f t="shared" si="21"/>
        <v>0</v>
      </c>
      <c r="AG11" s="274">
        <f t="shared" si="22"/>
        <v>0</v>
      </c>
      <c r="AH11" s="679">
        <f t="shared" si="23"/>
        <v>0</v>
      </c>
      <c r="AI11" s="33"/>
      <c r="AJ11" s="525">
        <f t="shared" si="6"/>
        <v>0</v>
      </c>
      <c r="AK11" s="526">
        <f t="shared" si="7"/>
        <v>0</v>
      </c>
      <c r="AL11" s="526">
        <f t="shared" si="7"/>
        <v>0</v>
      </c>
      <c r="AM11" s="526">
        <f t="shared" si="7"/>
        <v>0</v>
      </c>
      <c r="AN11" s="527">
        <f t="shared" si="7"/>
        <v>0</v>
      </c>
      <c r="AO11" s="527">
        <f t="shared" si="7"/>
        <v>0</v>
      </c>
      <c r="AP11" s="527">
        <f t="shared" si="7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90"/>
      <c r="L12" s="531"/>
      <c r="M12" s="60">
        <f t="shared" si="0"/>
        <v>0</v>
      </c>
      <c r="N12" s="275">
        <f t="shared" si="1"/>
        <v>0</v>
      </c>
      <c r="O12" s="274">
        <f t="shared" si="8"/>
        <v>0</v>
      </c>
      <c r="P12" s="65">
        <f t="shared" si="2"/>
        <v>0</v>
      </c>
      <c r="Q12" s="279">
        <f t="shared" si="9"/>
        <v>0</v>
      </c>
      <c r="R12" s="274">
        <f t="shared" si="10"/>
        <v>0</v>
      </c>
      <c r="S12" s="65">
        <f t="shared" si="3"/>
        <v>0</v>
      </c>
      <c r="T12" s="279">
        <f t="shared" si="11"/>
        <v>0</v>
      </c>
      <c r="U12" s="274">
        <f t="shared" si="12"/>
        <v>0</v>
      </c>
      <c r="V12" s="65">
        <f t="shared" si="4"/>
        <v>0</v>
      </c>
      <c r="W12" s="279">
        <f t="shared" si="13"/>
        <v>0</v>
      </c>
      <c r="X12" s="274">
        <f t="shared" si="14"/>
        <v>0</v>
      </c>
      <c r="Y12" s="65">
        <f t="shared" si="5"/>
        <v>0</v>
      </c>
      <c r="Z12" s="279">
        <f t="shared" si="15"/>
        <v>0</v>
      </c>
      <c r="AA12" s="274">
        <f t="shared" si="16"/>
        <v>0</v>
      </c>
      <c r="AB12" s="72">
        <f t="shared" si="17"/>
        <v>0</v>
      </c>
      <c r="AC12" s="279">
        <f t="shared" si="18"/>
        <v>0</v>
      </c>
      <c r="AD12" s="274">
        <f t="shared" si="19"/>
        <v>0</v>
      </c>
      <c r="AE12" s="72">
        <f t="shared" si="20"/>
        <v>0</v>
      </c>
      <c r="AF12" s="279">
        <f t="shared" si="21"/>
        <v>0</v>
      </c>
      <c r="AG12" s="274">
        <f t="shared" si="22"/>
        <v>0</v>
      </c>
      <c r="AH12" s="679">
        <f t="shared" si="23"/>
        <v>0</v>
      </c>
      <c r="AI12" s="33"/>
      <c r="AJ12" s="525">
        <f t="shared" si="6"/>
        <v>0</v>
      </c>
      <c r="AK12" s="526">
        <f t="shared" si="7"/>
        <v>0</v>
      </c>
      <c r="AL12" s="526">
        <f t="shared" si="7"/>
        <v>0</v>
      </c>
      <c r="AM12" s="526">
        <f t="shared" si="7"/>
        <v>0</v>
      </c>
      <c r="AN12" s="527">
        <f t="shared" si="7"/>
        <v>0</v>
      </c>
      <c r="AO12" s="527">
        <f t="shared" si="7"/>
        <v>0</v>
      </c>
      <c r="AP12" s="527">
        <f t="shared" si="7"/>
        <v>0</v>
      </c>
      <c r="AQ12" s="102"/>
      <c r="AR12" s="103"/>
    </row>
    <row r="13" spans="1:44">
      <c r="A13" s="26"/>
      <c r="B13" s="24"/>
      <c r="C13" s="686"/>
      <c r="D13" s="687"/>
      <c r="E13" s="685"/>
      <c r="F13" s="685"/>
      <c r="G13" s="685"/>
      <c r="H13" s="685"/>
      <c r="I13" s="685"/>
      <c r="J13" s="685"/>
      <c r="K13" s="688"/>
      <c r="L13" s="689"/>
      <c r="M13" s="60">
        <f t="shared" si="0"/>
        <v>0</v>
      </c>
      <c r="N13" s="275">
        <f t="shared" si="1"/>
        <v>0</v>
      </c>
      <c r="O13" s="274">
        <f t="shared" si="8"/>
        <v>0</v>
      </c>
      <c r="P13" s="65">
        <f t="shared" si="2"/>
        <v>0</v>
      </c>
      <c r="Q13" s="279">
        <f t="shared" si="9"/>
        <v>0</v>
      </c>
      <c r="R13" s="274">
        <f t="shared" si="10"/>
        <v>0</v>
      </c>
      <c r="S13" s="65">
        <f t="shared" si="3"/>
        <v>0</v>
      </c>
      <c r="T13" s="279">
        <f t="shared" si="11"/>
        <v>0</v>
      </c>
      <c r="U13" s="274">
        <f t="shared" si="12"/>
        <v>0</v>
      </c>
      <c r="V13" s="65">
        <f t="shared" si="4"/>
        <v>0</v>
      </c>
      <c r="W13" s="279">
        <f t="shared" si="13"/>
        <v>0</v>
      </c>
      <c r="X13" s="274">
        <f t="shared" si="14"/>
        <v>0</v>
      </c>
      <c r="Y13" s="65">
        <f t="shared" si="5"/>
        <v>0</v>
      </c>
      <c r="Z13" s="279">
        <f t="shared" si="15"/>
        <v>0</v>
      </c>
      <c r="AA13" s="274">
        <f t="shared" si="16"/>
        <v>0</v>
      </c>
      <c r="AB13" s="72">
        <f t="shared" si="17"/>
        <v>0</v>
      </c>
      <c r="AC13" s="279">
        <f t="shared" si="18"/>
        <v>0</v>
      </c>
      <c r="AD13" s="274">
        <f t="shared" si="19"/>
        <v>0</v>
      </c>
      <c r="AE13" s="72">
        <f t="shared" si="20"/>
        <v>0</v>
      </c>
      <c r="AF13" s="279">
        <f t="shared" si="21"/>
        <v>0</v>
      </c>
      <c r="AG13" s="274">
        <f t="shared" si="22"/>
        <v>0</v>
      </c>
      <c r="AH13" s="679">
        <f t="shared" si="23"/>
        <v>0</v>
      </c>
      <c r="AI13" s="33"/>
      <c r="AJ13" s="525">
        <f t="shared" si="6"/>
        <v>0</v>
      </c>
      <c r="AK13" s="526">
        <f t="shared" si="7"/>
        <v>0</v>
      </c>
      <c r="AL13" s="526">
        <f t="shared" si="7"/>
        <v>0</v>
      </c>
      <c r="AM13" s="526">
        <f t="shared" si="7"/>
        <v>0</v>
      </c>
      <c r="AN13" s="527">
        <f t="shared" si="7"/>
        <v>0</v>
      </c>
      <c r="AO13" s="527">
        <f t="shared" si="7"/>
        <v>0</v>
      </c>
      <c r="AP13" s="527">
        <f t="shared" si="7"/>
        <v>0</v>
      </c>
      <c r="AQ13" s="102"/>
      <c r="AR13" s="103"/>
    </row>
    <row r="14" spans="1:44">
      <c r="A14" s="26"/>
      <c r="B14" s="24"/>
      <c r="C14" s="69"/>
      <c r="D14" s="685"/>
      <c r="E14" s="685"/>
      <c r="F14" s="685"/>
      <c r="G14" s="685"/>
      <c r="H14" s="685"/>
      <c r="I14" s="685"/>
      <c r="J14" s="685"/>
      <c r="K14" s="283"/>
      <c r="L14" s="531"/>
      <c r="M14" s="60">
        <f t="shared" si="0"/>
        <v>0</v>
      </c>
      <c r="N14" s="275">
        <f t="shared" si="1"/>
        <v>0</v>
      </c>
      <c r="O14" s="274">
        <f t="shared" si="8"/>
        <v>0</v>
      </c>
      <c r="P14" s="65">
        <f t="shared" si="2"/>
        <v>0</v>
      </c>
      <c r="Q14" s="279">
        <f t="shared" si="9"/>
        <v>0</v>
      </c>
      <c r="R14" s="274">
        <f t="shared" si="10"/>
        <v>0</v>
      </c>
      <c r="S14" s="65">
        <f t="shared" si="3"/>
        <v>0</v>
      </c>
      <c r="T14" s="279">
        <f t="shared" si="11"/>
        <v>0</v>
      </c>
      <c r="U14" s="274">
        <f t="shared" si="12"/>
        <v>0</v>
      </c>
      <c r="V14" s="65">
        <f t="shared" si="4"/>
        <v>0</v>
      </c>
      <c r="W14" s="279">
        <f t="shared" si="13"/>
        <v>0</v>
      </c>
      <c r="X14" s="274">
        <f t="shared" si="14"/>
        <v>0</v>
      </c>
      <c r="Y14" s="65">
        <f t="shared" si="5"/>
        <v>0</v>
      </c>
      <c r="Z14" s="279">
        <f t="shared" si="15"/>
        <v>0</v>
      </c>
      <c r="AA14" s="274">
        <f t="shared" si="16"/>
        <v>0</v>
      </c>
      <c r="AB14" s="72">
        <f t="shared" si="17"/>
        <v>0</v>
      </c>
      <c r="AC14" s="279">
        <f t="shared" si="18"/>
        <v>0</v>
      </c>
      <c r="AD14" s="274">
        <f t="shared" si="19"/>
        <v>0</v>
      </c>
      <c r="AE14" s="72">
        <f t="shared" si="20"/>
        <v>0</v>
      </c>
      <c r="AF14" s="279">
        <f t="shared" si="21"/>
        <v>0</v>
      </c>
      <c r="AG14" s="274">
        <f t="shared" si="22"/>
        <v>0</v>
      </c>
      <c r="AH14" s="679">
        <f t="shared" si="23"/>
        <v>0</v>
      </c>
      <c r="AI14" s="33"/>
      <c r="AJ14" s="525">
        <f t="shared" si="6"/>
        <v>0</v>
      </c>
      <c r="AK14" s="526">
        <f t="shared" si="7"/>
        <v>0</v>
      </c>
      <c r="AL14" s="526">
        <f t="shared" si="7"/>
        <v>0</v>
      </c>
      <c r="AM14" s="526">
        <f t="shared" si="7"/>
        <v>0</v>
      </c>
      <c r="AN14" s="527">
        <f t="shared" si="7"/>
        <v>0</v>
      </c>
      <c r="AO14" s="527">
        <f t="shared" si="7"/>
        <v>0</v>
      </c>
      <c r="AP14" s="527">
        <f t="shared" si="7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84"/>
      <c r="L15" s="531"/>
      <c r="M15" s="60">
        <f t="shared" si="0"/>
        <v>0</v>
      </c>
      <c r="N15" s="275">
        <f t="shared" si="1"/>
        <v>0</v>
      </c>
      <c r="O15" s="274">
        <f t="shared" si="8"/>
        <v>0</v>
      </c>
      <c r="P15" s="66">
        <f t="shared" si="2"/>
        <v>0</v>
      </c>
      <c r="Q15" s="280">
        <f t="shared" si="9"/>
        <v>0</v>
      </c>
      <c r="R15" s="274">
        <f t="shared" si="10"/>
        <v>0</v>
      </c>
      <c r="S15" s="66">
        <f t="shared" si="3"/>
        <v>0</v>
      </c>
      <c r="T15" s="280">
        <f t="shared" si="11"/>
        <v>0</v>
      </c>
      <c r="U15" s="274">
        <f t="shared" si="12"/>
        <v>0</v>
      </c>
      <c r="V15" s="66">
        <f t="shared" si="4"/>
        <v>0</v>
      </c>
      <c r="W15" s="280">
        <f t="shared" si="13"/>
        <v>0</v>
      </c>
      <c r="X15" s="274">
        <f t="shared" si="14"/>
        <v>0</v>
      </c>
      <c r="Y15" s="66">
        <f t="shared" si="5"/>
        <v>0</v>
      </c>
      <c r="Z15" s="280">
        <f t="shared" si="15"/>
        <v>0</v>
      </c>
      <c r="AA15" s="274">
        <f t="shared" si="16"/>
        <v>0</v>
      </c>
      <c r="AB15" s="72">
        <f t="shared" si="17"/>
        <v>0</v>
      </c>
      <c r="AC15" s="280">
        <f t="shared" si="18"/>
        <v>0</v>
      </c>
      <c r="AD15" s="274">
        <f t="shared" si="19"/>
        <v>0</v>
      </c>
      <c r="AE15" s="72">
        <f t="shared" si="20"/>
        <v>0</v>
      </c>
      <c r="AF15" s="280">
        <f t="shared" si="21"/>
        <v>0</v>
      </c>
      <c r="AG15" s="274">
        <f t="shared" si="22"/>
        <v>0</v>
      </c>
      <c r="AH15" s="679">
        <f t="shared" si="23"/>
        <v>0</v>
      </c>
      <c r="AI15" s="33"/>
      <c r="AJ15" s="528">
        <f t="shared" si="6"/>
        <v>0</v>
      </c>
      <c r="AK15" s="529">
        <f t="shared" si="7"/>
        <v>0</v>
      </c>
      <c r="AL15" s="529">
        <f t="shared" si="7"/>
        <v>0</v>
      </c>
      <c r="AM15" s="529">
        <f t="shared" si="7"/>
        <v>0</v>
      </c>
      <c r="AN15" s="530">
        <f t="shared" si="7"/>
        <v>0</v>
      </c>
      <c r="AO15" s="530">
        <f t="shared" si="7"/>
        <v>0</v>
      </c>
      <c r="AP15" s="530">
        <f t="shared" si="7"/>
        <v>0</v>
      </c>
      <c r="AQ15" s="104"/>
      <c r="AR15" s="105"/>
    </row>
    <row r="16" spans="1:44" ht="13.5" thickBot="1">
      <c r="A16" s="308" t="s">
        <v>39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62"/>
      <c r="N16" s="178">
        <f>ROUND(SUM(N6:N15),0)</f>
        <v>0</v>
      </c>
      <c r="O16" s="178">
        <f>ROUND(SUM(O6:O15),0)</f>
        <v>0</v>
      </c>
      <c r="P16" s="59"/>
      <c r="Q16" s="178">
        <f>ROUND(SUM(Q6:Q15),0)</f>
        <v>0</v>
      </c>
      <c r="R16" s="178">
        <f>ROUND(SUM(R6:R15),0)</f>
        <v>0</v>
      </c>
      <c r="S16" s="62"/>
      <c r="T16" s="178">
        <f>ROUND(SUM(T6:T15),0)</f>
        <v>0</v>
      </c>
      <c r="U16" s="178">
        <f>ROUND(SUM(U6:U15),0)</f>
        <v>0</v>
      </c>
      <c r="V16" s="62"/>
      <c r="W16" s="178">
        <f>ROUND(SUM(W6:W15),0)</f>
        <v>0</v>
      </c>
      <c r="X16" s="178">
        <f>ROUND(SUM(X6:X15),0)</f>
        <v>0</v>
      </c>
      <c r="Y16" s="62"/>
      <c r="Z16" s="178">
        <f>ROUND(SUM(Z6:Z15),0)</f>
        <v>0</v>
      </c>
      <c r="AA16" s="178">
        <f>ROUND(SUM(AA6:AA15),0)</f>
        <v>0</v>
      </c>
      <c r="AB16" s="62"/>
      <c r="AC16" s="178">
        <f>ROUND(SUM(AC6:AC15),0)</f>
        <v>0</v>
      </c>
      <c r="AD16" s="178">
        <f>ROUND(SUM(AD6:AD15),0)</f>
        <v>0</v>
      </c>
      <c r="AE16" s="62"/>
      <c r="AF16" s="178">
        <f>ROUND(SUM(AF6:AF15),0)</f>
        <v>0</v>
      </c>
      <c r="AG16" s="178">
        <f>ROUND(SUM(AG6:AG15),0)</f>
        <v>0</v>
      </c>
      <c r="AH16" s="282">
        <f>SUM(AH6:AH15)</f>
        <v>0</v>
      </c>
      <c r="AI16" s="30"/>
      <c r="AM16" s="3"/>
      <c r="AQ16" s="30"/>
    </row>
    <row r="17" spans="1:43" ht="13.5" thickBot="1">
      <c r="A17" s="665" t="s">
        <v>40</v>
      </c>
      <c r="B17" s="666"/>
      <c r="C17" s="666"/>
      <c r="D17" s="666"/>
      <c r="E17" s="666"/>
      <c r="F17" s="666"/>
      <c r="G17" s="666"/>
      <c r="H17" s="666"/>
      <c r="I17" s="666"/>
      <c r="J17" s="666"/>
      <c r="K17" s="666"/>
      <c r="L17" s="666"/>
      <c r="M17" s="667"/>
      <c r="N17" s="659"/>
      <c r="O17" s="660">
        <f>SUM(N6:O15)</f>
        <v>0</v>
      </c>
      <c r="P17" s="667"/>
      <c r="Q17" s="659"/>
      <c r="R17" s="660">
        <f>SUM(Q6:R15)</f>
        <v>0</v>
      </c>
      <c r="S17" s="667"/>
      <c r="T17" s="659"/>
      <c r="U17" s="660">
        <f>SUM(T6:U15)</f>
        <v>0</v>
      </c>
      <c r="V17" s="667"/>
      <c r="W17" s="659"/>
      <c r="X17" s="660">
        <f>SUM(W6:X15)</f>
        <v>0</v>
      </c>
      <c r="Y17" s="667"/>
      <c r="Z17" s="659"/>
      <c r="AA17" s="660">
        <f>SUM(Z6:AA15)</f>
        <v>0</v>
      </c>
      <c r="AB17" s="667"/>
      <c r="AC17" s="659"/>
      <c r="AD17" s="660">
        <f>SUM(AC6:AD15)</f>
        <v>0</v>
      </c>
      <c r="AE17" s="667"/>
      <c r="AF17" s="659"/>
      <c r="AG17" s="660">
        <f>SUM(AF6:AG15)</f>
        <v>0</v>
      </c>
      <c r="AH17" s="691">
        <f>SUM(O17:AG17)</f>
        <v>0</v>
      </c>
      <c r="AI17" s="30"/>
      <c r="AM17" s="4"/>
      <c r="AQ17" s="30"/>
    </row>
    <row r="18" spans="1:43" s="328" customFormat="1" ht="5.0999999999999996" customHeight="1">
      <c r="A18" s="532"/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692"/>
      <c r="AI18" s="534"/>
      <c r="AM18" s="428"/>
      <c r="AQ18" s="534"/>
    </row>
    <row r="19" spans="1:43">
      <c r="A19" s="285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6"/>
      <c r="AI19" s="9"/>
      <c r="AM19" s="4"/>
      <c r="AQ19" s="9"/>
    </row>
    <row r="20" spans="1:43">
      <c r="A20" s="414" t="s">
        <v>43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3"/>
      <c r="N20" s="180"/>
      <c r="O20" s="181">
        <v>0</v>
      </c>
      <c r="P20" s="63"/>
      <c r="Q20" s="180"/>
      <c r="R20" s="181">
        <v>0</v>
      </c>
      <c r="S20" s="63"/>
      <c r="T20" s="180"/>
      <c r="U20" s="181">
        <v>0</v>
      </c>
      <c r="V20" s="63"/>
      <c r="W20" s="180"/>
      <c r="X20" s="181">
        <v>0</v>
      </c>
      <c r="Y20" s="63"/>
      <c r="Z20" s="180"/>
      <c r="AA20" s="181">
        <v>0</v>
      </c>
      <c r="AB20" s="63"/>
      <c r="AC20" s="180"/>
      <c r="AD20" s="181">
        <v>0</v>
      </c>
      <c r="AE20" s="63"/>
      <c r="AF20" s="180"/>
      <c r="AG20" s="181">
        <v>0</v>
      </c>
      <c r="AH20" s="287">
        <f>SUM(O20:AG20)</f>
        <v>0</v>
      </c>
      <c r="AI20" s="30"/>
      <c r="AM20" s="4"/>
      <c r="AQ20" s="30"/>
    </row>
    <row r="21" spans="1:43">
      <c r="A21" s="415" t="s">
        <v>43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4"/>
      <c r="N21" s="182"/>
      <c r="O21" s="183">
        <v>0</v>
      </c>
      <c r="P21" s="64"/>
      <c r="Q21" s="182"/>
      <c r="R21" s="183">
        <v>0</v>
      </c>
      <c r="S21" s="64"/>
      <c r="T21" s="182"/>
      <c r="U21" s="183">
        <v>0</v>
      </c>
      <c r="V21" s="64"/>
      <c r="W21" s="182"/>
      <c r="X21" s="183">
        <v>0</v>
      </c>
      <c r="Y21" s="64"/>
      <c r="Z21" s="182"/>
      <c r="AA21" s="183">
        <v>0</v>
      </c>
      <c r="AB21" s="64"/>
      <c r="AC21" s="182"/>
      <c r="AD21" s="183">
        <v>0</v>
      </c>
      <c r="AE21" s="64"/>
      <c r="AF21" s="182"/>
      <c r="AG21" s="183">
        <v>0</v>
      </c>
      <c r="AH21" s="679">
        <f>SUM(O21:AG21)</f>
        <v>0</v>
      </c>
      <c r="AI21" s="30"/>
      <c r="AM21" s="4"/>
      <c r="AQ21" s="30"/>
    </row>
    <row r="22" spans="1:43">
      <c r="A22" s="313" t="s">
        <v>44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7">
        <f>SUM(O22:AG22)</f>
        <v>0</v>
      </c>
      <c r="AI22" s="30"/>
      <c r="AM22" s="4"/>
      <c r="AQ22" s="30"/>
    </row>
    <row r="23" spans="1:43" s="328" customFormat="1" ht="5.0999999999999996" customHeight="1">
      <c r="A23" s="535"/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Z23" s="536"/>
      <c r="AA23" s="536"/>
      <c r="AB23" s="536"/>
      <c r="AC23" s="536"/>
      <c r="AD23" s="536"/>
      <c r="AE23" s="536"/>
      <c r="AF23" s="536"/>
      <c r="AG23" s="536"/>
      <c r="AH23" s="537"/>
      <c r="AI23" s="327"/>
      <c r="AM23" s="428"/>
      <c r="AQ23" s="327"/>
    </row>
    <row r="24" spans="1:43">
      <c r="A24" s="285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6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3"/>
      <c r="N25" s="180"/>
      <c r="O25" s="181">
        <v>0</v>
      </c>
      <c r="P25" s="63"/>
      <c r="Q25" s="180"/>
      <c r="R25" s="181">
        <v>0</v>
      </c>
      <c r="S25" s="63"/>
      <c r="T25" s="180"/>
      <c r="U25" s="181">
        <v>0</v>
      </c>
      <c r="V25" s="63"/>
      <c r="W25" s="180"/>
      <c r="X25" s="181">
        <v>0</v>
      </c>
      <c r="Y25" s="63"/>
      <c r="Z25" s="180"/>
      <c r="AA25" s="181">
        <v>0</v>
      </c>
      <c r="AB25" s="63"/>
      <c r="AC25" s="180"/>
      <c r="AD25" s="181">
        <v>0</v>
      </c>
      <c r="AE25" s="63"/>
      <c r="AF25" s="180"/>
      <c r="AG25" s="181">
        <v>0</v>
      </c>
      <c r="AH25" s="287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4"/>
      <c r="N26" s="182"/>
      <c r="O26" s="183">
        <v>0</v>
      </c>
      <c r="P26" s="64"/>
      <c r="Q26" s="182"/>
      <c r="R26" s="183">
        <v>0</v>
      </c>
      <c r="S26" s="64"/>
      <c r="T26" s="182"/>
      <c r="U26" s="183">
        <v>0</v>
      </c>
      <c r="V26" s="64"/>
      <c r="W26" s="182"/>
      <c r="X26" s="183">
        <v>0</v>
      </c>
      <c r="Y26" s="64"/>
      <c r="Z26" s="182"/>
      <c r="AA26" s="183">
        <v>0</v>
      </c>
      <c r="AB26" s="64"/>
      <c r="AC26" s="182"/>
      <c r="AD26" s="183">
        <v>0</v>
      </c>
      <c r="AE26" s="64"/>
      <c r="AF26" s="182"/>
      <c r="AG26" s="183">
        <v>0</v>
      </c>
      <c r="AH26" s="679">
        <f>SUM(O26:AG26)</f>
        <v>0</v>
      </c>
      <c r="AI26" s="30"/>
      <c r="AM26" s="4"/>
      <c r="AQ26" s="30"/>
    </row>
    <row r="27" spans="1:43">
      <c r="A27" s="313" t="s">
        <v>48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7">
        <f>SUM(O27:AG27)</f>
        <v>0</v>
      </c>
      <c r="AI27" s="30"/>
      <c r="AM27" s="4"/>
      <c r="AQ27" s="30"/>
    </row>
    <row r="28" spans="1:43" s="328" customFormat="1" ht="5.0999999999999996" customHeight="1">
      <c r="A28" s="427"/>
      <c r="B28" s="333"/>
      <c r="C28" s="334"/>
      <c r="D28" s="335"/>
      <c r="E28" s="335"/>
      <c r="F28" s="335"/>
      <c r="G28" s="335"/>
      <c r="H28" s="335"/>
      <c r="I28" s="335"/>
      <c r="J28" s="335"/>
      <c r="K28" s="336"/>
      <c r="L28" s="336"/>
      <c r="M28" s="336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538"/>
      <c r="AI28" s="339"/>
      <c r="AM28" s="428"/>
      <c r="AQ28" s="339"/>
    </row>
    <row r="29" spans="1:43">
      <c r="A29" s="716" t="s">
        <v>49</v>
      </c>
      <c r="B29" s="71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8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3"/>
      <c r="N30" s="180"/>
      <c r="O30" s="181">
        <v>0</v>
      </c>
      <c r="P30" s="63"/>
      <c r="Q30" s="180"/>
      <c r="R30" s="181">
        <v>0</v>
      </c>
      <c r="S30" s="63"/>
      <c r="T30" s="180"/>
      <c r="U30" s="181">
        <v>0</v>
      </c>
      <c r="V30" s="63"/>
      <c r="W30" s="180"/>
      <c r="X30" s="181">
        <v>0</v>
      </c>
      <c r="Y30" s="63"/>
      <c r="Z30" s="180"/>
      <c r="AA30" s="181">
        <v>0</v>
      </c>
      <c r="AB30" s="63"/>
      <c r="AC30" s="180"/>
      <c r="AD30" s="181">
        <v>0</v>
      </c>
      <c r="AE30" s="63"/>
      <c r="AF30" s="180"/>
      <c r="AG30" s="181">
        <v>0</v>
      </c>
      <c r="AH30" s="287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6"/>
      <c r="N31" s="186"/>
      <c r="O31" s="187">
        <v>0</v>
      </c>
      <c r="P31" s="86"/>
      <c r="Q31" s="186"/>
      <c r="R31" s="187">
        <v>0</v>
      </c>
      <c r="S31" s="86"/>
      <c r="T31" s="186"/>
      <c r="U31" s="187">
        <v>0</v>
      </c>
      <c r="V31" s="86"/>
      <c r="W31" s="186"/>
      <c r="X31" s="187">
        <v>0</v>
      </c>
      <c r="Y31" s="86"/>
      <c r="Z31" s="186"/>
      <c r="AA31" s="187">
        <v>0</v>
      </c>
      <c r="AB31" s="86"/>
      <c r="AC31" s="186"/>
      <c r="AD31" s="187">
        <v>0</v>
      </c>
      <c r="AE31" s="86"/>
      <c r="AF31" s="186"/>
      <c r="AG31" s="187">
        <v>0</v>
      </c>
      <c r="AH31" s="679">
        <f>SUM(O31:AG31)</f>
        <v>0</v>
      </c>
      <c r="AI31" s="34"/>
      <c r="AQ31" s="34"/>
    </row>
    <row r="32" spans="1:43">
      <c r="A32" s="409" t="s">
        <v>45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6"/>
      <c r="N32" s="186"/>
      <c r="O32" s="187">
        <v>0</v>
      </c>
      <c r="P32" s="86"/>
      <c r="Q32" s="186"/>
      <c r="R32" s="187">
        <v>0</v>
      </c>
      <c r="S32" s="86"/>
      <c r="T32" s="186"/>
      <c r="U32" s="187">
        <v>0</v>
      </c>
      <c r="V32" s="86"/>
      <c r="W32" s="186"/>
      <c r="X32" s="187">
        <v>0</v>
      </c>
      <c r="Y32" s="86"/>
      <c r="Z32" s="186"/>
      <c r="AA32" s="187">
        <v>0</v>
      </c>
      <c r="AB32" s="86"/>
      <c r="AC32" s="186"/>
      <c r="AD32" s="187">
        <v>0</v>
      </c>
      <c r="AE32" s="86"/>
      <c r="AF32" s="186"/>
      <c r="AG32" s="187">
        <v>0</v>
      </c>
      <c r="AH32" s="679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6"/>
      <c r="N33" s="186"/>
      <c r="O33" s="187">
        <v>0</v>
      </c>
      <c r="P33" s="86"/>
      <c r="Q33" s="186"/>
      <c r="R33" s="187">
        <v>0</v>
      </c>
      <c r="S33" s="86"/>
      <c r="T33" s="186"/>
      <c r="U33" s="187">
        <v>0</v>
      </c>
      <c r="V33" s="86"/>
      <c r="W33" s="186"/>
      <c r="X33" s="187">
        <v>0</v>
      </c>
      <c r="Y33" s="86"/>
      <c r="Z33" s="186"/>
      <c r="AA33" s="187">
        <v>0</v>
      </c>
      <c r="AB33" s="86"/>
      <c r="AC33" s="186"/>
      <c r="AD33" s="187">
        <v>0</v>
      </c>
      <c r="AE33" s="86"/>
      <c r="AF33" s="186"/>
      <c r="AG33" s="187">
        <v>0</v>
      </c>
      <c r="AH33" s="679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4"/>
      <c r="N34" s="182"/>
      <c r="O34" s="183">
        <v>0</v>
      </c>
      <c r="P34" s="64"/>
      <c r="Q34" s="182"/>
      <c r="R34" s="183">
        <v>0</v>
      </c>
      <c r="S34" s="64"/>
      <c r="T34" s="182"/>
      <c r="U34" s="183">
        <v>0</v>
      </c>
      <c r="V34" s="64"/>
      <c r="W34" s="182"/>
      <c r="X34" s="183">
        <v>0</v>
      </c>
      <c r="Y34" s="64"/>
      <c r="Z34" s="182"/>
      <c r="AA34" s="183">
        <v>0</v>
      </c>
      <c r="AB34" s="64"/>
      <c r="AC34" s="182"/>
      <c r="AD34" s="183">
        <v>0</v>
      </c>
      <c r="AE34" s="64"/>
      <c r="AF34" s="182"/>
      <c r="AG34" s="183">
        <v>0</v>
      </c>
      <c r="AH34" s="679">
        <f>SUM(O34:AG34)</f>
        <v>0</v>
      </c>
      <c r="AI34" s="30"/>
      <c r="AQ34" s="30"/>
    </row>
    <row r="35" spans="1:43">
      <c r="A35" s="313" t="s">
        <v>55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9">
        <f>SUM(AH30:AH34)</f>
        <v>0</v>
      </c>
      <c r="AI35" s="30"/>
      <c r="AQ35" s="30"/>
    </row>
    <row r="36" spans="1:43" s="328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9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300"/>
      <c r="AI37" s="9"/>
      <c r="AQ37" s="9"/>
    </row>
    <row r="38" spans="1:43" ht="12.75" customHeight="1">
      <c r="A38" s="403" t="s">
        <v>63</v>
      </c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63"/>
      <c r="N38" s="180"/>
      <c r="O38" s="181">
        <v>0</v>
      </c>
      <c r="P38" s="63"/>
      <c r="Q38" s="180"/>
      <c r="R38" s="181">
        <v>0</v>
      </c>
      <c r="S38" s="63"/>
      <c r="T38" s="180"/>
      <c r="U38" s="181">
        <v>0</v>
      </c>
      <c r="V38" s="63"/>
      <c r="W38" s="180"/>
      <c r="X38" s="181">
        <v>0</v>
      </c>
      <c r="Y38" s="63"/>
      <c r="Z38" s="180"/>
      <c r="AA38" s="181">
        <v>0</v>
      </c>
      <c r="AB38" s="63"/>
      <c r="AC38" s="180"/>
      <c r="AD38" s="181">
        <v>0</v>
      </c>
      <c r="AE38" s="63"/>
      <c r="AF38" s="180"/>
      <c r="AG38" s="181">
        <v>0</v>
      </c>
      <c r="AH38" s="287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6"/>
      <c r="N39" s="186"/>
      <c r="O39" s="187">
        <v>0</v>
      </c>
      <c r="P39" s="86"/>
      <c r="Q39" s="186"/>
      <c r="R39" s="187">
        <v>0</v>
      </c>
      <c r="S39" s="86"/>
      <c r="T39" s="186"/>
      <c r="U39" s="187">
        <v>0</v>
      </c>
      <c r="V39" s="86"/>
      <c r="W39" s="186"/>
      <c r="X39" s="187">
        <v>0</v>
      </c>
      <c r="Y39" s="86"/>
      <c r="Z39" s="186"/>
      <c r="AA39" s="187">
        <v>0</v>
      </c>
      <c r="AB39" s="86"/>
      <c r="AC39" s="186"/>
      <c r="AD39" s="187">
        <v>0</v>
      </c>
      <c r="AE39" s="86"/>
      <c r="AF39" s="186"/>
      <c r="AG39" s="187">
        <v>0</v>
      </c>
      <c r="AH39" s="679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2"/>
      <c r="L40" s="472"/>
      <c r="M40" s="86"/>
      <c r="N40" s="186"/>
      <c r="O40" s="187">
        <v>0</v>
      </c>
      <c r="P40" s="86"/>
      <c r="Q40" s="186"/>
      <c r="R40" s="187">
        <v>0</v>
      </c>
      <c r="S40" s="86"/>
      <c r="T40" s="186"/>
      <c r="U40" s="187">
        <v>0</v>
      </c>
      <c r="V40" s="86"/>
      <c r="W40" s="186"/>
      <c r="X40" s="187">
        <v>0</v>
      </c>
      <c r="Y40" s="86"/>
      <c r="Z40" s="186"/>
      <c r="AA40" s="187">
        <v>0</v>
      </c>
      <c r="AB40" s="86"/>
      <c r="AC40" s="186"/>
      <c r="AD40" s="187">
        <v>0</v>
      </c>
      <c r="AE40" s="86"/>
      <c r="AF40" s="186"/>
      <c r="AG40" s="187">
        <v>0</v>
      </c>
      <c r="AH40" s="679">
        <f t="shared" si="24"/>
        <v>0</v>
      </c>
      <c r="AI40" s="34"/>
      <c r="AQ40" s="34"/>
    </row>
    <row r="41" spans="1:43" ht="12.75" customHeight="1">
      <c r="A41" s="405" t="s">
        <v>122</v>
      </c>
      <c r="B41" s="362"/>
      <c r="C41" s="362"/>
      <c r="D41" s="362"/>
      <c r="E41" s="400"/>
      <c r="F41" s="410"/>
      <c r="G41" s="410"/>
      <c r="H41" s="400"/>
      <c r="I41" s="400"/>
      <c r="J41" s="400"/>
      <c r="K41" s="495">
        <v>0</v>
      </c>
      <c r="L41" s="499">
        <v>0</v>
      </c>
      <c r="M41" s="87"/>
      <c r="N41" s="290"/>
      <c r="O41" s="189">
        <f>L41</f>
        <v>0</v>
      </c>
      <c r="P41" s="87"/>
      <c r="Q41" s="290"/>
      <c r="R41" s="189">
        <f>ROUND(O41*(1+$K$41),0)</f>
        <v>0</v>
      </c>
      <c r="S41" s="87"/>
      <c r="T41" s="290"/>
      <c r="U41" s="189">
        <f>ROUND(R41*(1+$K$41),0)</f>
        <v>0</v>
      </c>
      <c r="V41" s="87"/>
      <c r="W41" s="290"/>
      <c r="X41" s="189">
        <f>ROUND(U41*(1+$K$41),0)</f>
        <v>0</v>
      </c>
      <c r="Y41" s="87"/>
      <c r="Z41" s="290"/>
      <c r="AA41" s="189">
        <f>ROUND(X41*(1+$K$41),0)</f>
        <v>0</v>
      </c>
      <c r="AB41" s="87"/>
      <c r="AC41" s="290"/>
      <c r="AD41" s="189">
        <f>ROUND(AA41*(1+$K$41),0)</f>
        <v>0</v>
      </c>
      <c r="AE41" s="87"/>
      <c r="AF41" s="290"/>
      <c r="AG41" s="189">
        <f>ROUND(AD41*(1+$K$41),0)</f>
        <v>0</v>
      </c>
      <c r="AH41" s="679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6"/>
      <c r="N42" s="186"/>
      <c r="O42" s="187">
        <v>0</v>
      </c>
      <c r="P42" s="86"/>
      <c r="Q42" s="186"/>
      <c r="R42" s="187">
        <v>0</v>
      </c>
      <c r="S42" s="86"/>
      <c r="T42" s="186"/>
      <c r="U42" s="187">
        <v>0</v>
      </c>
      <c r="V42" s="86"/>
      <c r="W42" s="186"/>
      <c r="X42" s="187">
        <v>0</v>
      </c>
      <c r="Y42" s="86"/>
      <c r="Z42" s="186"/>
      <c r="AA42" s="187">
        <v>0</v>
      </c>
      <c r="AB42" s="86"/>
      <c r="AC42" s="186"/>
      <c r="AD42" s="187">
        <v>0</v>
      </c>
      <c r="AE42" s="86"/>
      <c r="AF42" s="186"/>
      <c r="AG42" s="187">
        <v>0</v>
      </c>
      <c r="AH42" s="679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6"/>
      <c r="N43" s="186"/>
      <c r="O43" s="187">
        <v>0</v>
      </c>
      <c r="P43" s="86"/>
      <c r="Q43" s="186"/>
      <c r="R43" s="187">
        <v>0</v>
      </c>
      <c r="S43" s="86"/>
      <c r="T43" s="186"/>
      <c r="U43" s="187">
        <v>0</v>
      </c>
      <c r="V43" s="86"/>
      <c r="W43" s="186"/>
      <c r="X43" s="187">
        <v>0</v>
      </c>
      <c r="Y43" s="86"/>
      <c r="Z43" s="186"/>
      <c r="AA43" s="187">
        <v>0</v>
      </c>
      <c r="AB43" s="86"/>
      <c r="AC43" s="186"/>
      <c r="AD43" s="187">
        <v>0</v>
      </c>
      <c r="AE43" s="86"/>
      <c r="AF43" s="186"/>
      <c r="AG43" s="187">
        <v>0</v>
      </c>
      <c r="AH43" s="679">
        <f t="shared" si="24"/>
        <v>0</v>
      </c>
      <c r="AI43" s="30"/>
      <c r="AQ43" s="30"/>
    </row>
    <row r="44" spans="1:43">
      <c r="A44" s="405" t="s">
        <v>125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86"/>
      <c r="N44" s="186"/>
      <c r="O44" s="187">
        <v>0</v>
      </c>
      <c r="P44" s="86"/>
      <c r="Q44" s="186"/>
      <c r="R44" s="187">
        <v>0</v>
      </c>
      <c r="S44" s="86"/>
      <c r="T44" s="186"/>
      <c r="U44" s="187">
        <v>0</v>
      </c>
      <c r="V44" s="86"/>
      <c r="W44" s="186"/>
      <c r="X44" s="187">
        <v>0</v>
      </c>
      <c r="Y44" s="86"/>
      <c r="Z44" s="186"/>
      <c r="AA44" s="187">
        <v>0</v>
      </c>
      <c r="AB44" s="86"/>
      <c r="AC44" s="186"/>
      <c r="AD44" s="187">
        <v>0</v>
      </c>
      <c r="AE44" s="86"/>
      <c r="AF44" s="186"/>
      <c r="AG44" s="187">
        <v>0</v>
      </c>
      <c r="AH44" s="679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4"/>
      <c r="N45" s="182"/>
      <c r="O45" s="183">
        <v>0</v>
      </c>
      <c r="P45" s="64"/>
      <c r="Q45" s="182"/>
      <c r="R45" s="183">
        <v>0</v>
      </c>
      <c r="S45" s="64"/>
      <c r="T45" s="182"/>
      <c r="U45" s="183">
        <v>0</v>
      </c>
      <c r="V45" s="64"/>
      <c r="W45" s="182"/>
      <c r="X45" s="183">
        <v>0</v>
      </c>
      <c r="Y45" s="64"/>
      <c r="Z45" s="182"/>
      <c r="AA45" s="183">
        <v>0</v>
      </c>
      <c r="AB45" s="64"/>
      <c r="AC45" s="182"/>
      <c r="AD45" s="183">
        <v>0</v>
      </c>
      <c r="AE45" s="64"/>
      <c r="AF45" s="182"/>
      <c r="AG45" s="183">
        <v>0</v>
      </c>
      <c r="AH45" s="679">
        <f t="shared" si="24"/>
        <v>0</v>
      </c>
      <c r="AI45" s="30"/>
      <c r="AQ45" s="30"/>
    </row>
    <row r="46" spans="1:43">
      <c r="A46" s="313" t="s">
        <v>72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11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9">
        <f>SUM(AH38:AH45)</f>
        <v>0</v>
      </c>
      <c r="AI46" s="30"/>
      <c r="AQ46" s="30"/>
    </row>
    <row r="47" spans="1:43" s="328" customFormat="1" ht="5.0999999999999996" customHeight="1">
      <c r="A47" s="423"/>
      <c r="B47" s="424"/>
      <c r="C47" s="335"/>
      <c r="D47" s="425"/>
      <c r="E47" s="425"/>
      <c r="F47" s="425"/>
      <c r="G47" s="425"/>
      <c r="H47" s="425"/>
      <c r="I47" s="425"/>
      <c r="J47" s="425"/>
      <c r="K47" s="336"/>
      <c r="L47" s="336"/>
      <c r="M47" s="336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426"/>
      <c r="AI47" s="339"/>
      <c r="AQ47" s="339"/>
    </row>
    <row r="48" spans="1:43">
      <c r="A48" s="285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301"/>
      <c r="AI48" s="9"/>
      <c r="AM48" s="4"/>
      <c r="AQ48" s="9"/>
    </row>
    <row r="49" spans="1:45" ht="12.75" customHeight="1">
      <c r="A49" s="291"/>
      <c r="B49" s="50"/>
      <c r="C49" s="50"/>
      <c r="D49" s="50"/>
      <c r="E49" s="50"/>
      <c r="F49" s="50"/>
      <c r="G49" s="50"/>
      <c r="H49" s="50"/>
      <c r="I49" s="50"/>
      <c r="J49" s="50"/>
      <c r="K49" s="461"/>
      <c r="L49" s="462" t="s">
        <v>74</v>
      </c>
      <c r="M49" s="88"/>
      <c r="N49" s="276"/>
      <c r="O49" s="192">
        <v>0</v>
      </c>
      <c r="P49" s="88"/>
      <c r="Q49" s="276"/>
      <c r="R49" s="192">
        <v>0</v>
      </c>
      <c r="S49" s="88"/>
      <c r="T49" s="276"/>
      <c r="U49" s="192">
        <v>0</v>
      </c>
      <c r="V49" s="88"/>
      <c r="W49" s="276"/>
      <c r="X49" s="192">
        <v>0</v>
      </c>
      <c r="Y49" s="88"/>
      <c r="Z49" s="276"/>
      <c r="AA49" s="192">
        <v>0</v>
      </c>
      <c r="AB49" s="88"/>
      <c r="AC49" s="276"/>
      <c r="AD49" s="192">
        <v>0</v>
      </c>
      <c r="AE49" s="88"/>
      <c r="AF49" s="276"/>
      <c r="AG49" s="192">
        <v>0</v>
      </c>
      <c r="AH49" s="287">
        <f>SUM(O49:AG49)</f>
        <v>0</v>
      </c>
      <c r="AI49" s="30"/>
      <c r="AM49" s="4"/>
      <c r="AQ49" s="30"/>
    </row>
    <row r="50" spans="1:45">
      <c r="A50" s="292" t="s">
        <v>75</v>
      </c>
      <c r="B50" s="715"/>
      <c r="C50" s="715"/>
      <c r="D50" s="715"/>
      <c r="E50" s="118"/>
      <c r="F50" s="118"/>
      <c r="G50" s="118"/>
      <c r="H50" s="118"/>
      <c r="I50" s="118"/>
      <c r="J50" s="118"/>
      <c r="K50" s="463"/>
      <c r="L50" s="464" t="s">
        <v>76</v>
      </c>
      <c r="M50" s="89"/>
      <c r="N50" s="186"/>
      <c r="O50" s="187">
        <v>0</v>
      </c>
      <c r="P50" s="89"/>
      <c r="Q50" s="186"/>
      <c r="R50" s="187">
        <v>0</v>
      </c>
      <c r="S50" s="89"/>
      <c r="T50" s="186"/>
      <c r="U50" s="187">
        <v>0</v>
      </c>
      <c r="V50" s="89"/>
      <c r="W50" s="186"/>
      <c r="X50" s="187">
        <v>0</v>
      </c>
      <c r="Y50" s="89"/>
      <c r="Z50" s="186"/>
      <c r="AA50" s="187">
        <v>0</v>
      </c>
      <c r="AB50" s="89"/>
      <c r="AC50" s="186"/>
      <c r="AD50" s="187">
        <v>0</v>
      </c>
      <c r="AE50" s="89"/>
      <c r="AF50" s="186"/>
      <c r="AG50" s="187">
        <v>0</v>
      </c>
      <c r="AH50" s="679">
        <f>SUM(O50:AG50)</f>
        <v>0</v>
      </c>
      <c r="AI50" s="30"/>
      <c r="AM50" s="4"/>
      <c r="AQ50" s="30"/>
    </row>
    <row r="51" spans="1:45" s="10" customFormat="1">
      <c r="A51" s="293"/>
      <c r="B51" s="56"/>
      <c r="C51" s="56"/>
      <c r="D51" s="56"/>
      <c r="E51" s="56"/>
      <c r="F51" s="56"/>
      <c r="G51" s="56"/>
      <c r="H51" s="56"/>
      <c r="I51" s="56"/>
      <c r="J51" s="56"/>
      <c r="K51" s="465"/>
      <c r="L51" s="466" t="s">
        <v>77</v>
      </c>
      <c r="M51" s="90"/>
      <c r="N51" s="193"/>
      <c r="O51" s="194">
        <f>O49+O50</f>
        <v>0</v>
      </c>
      <c r="P51" s="90"/>
      <c r="Q51" s="193"/>
      <c r="R51" s="194">
        <f>R49+R50</f>
        <v>0</v>
      </c>
      <c r="S51" s="90"/>
      <c r="T51" s="193"/>
      <c r="U51" s="194">
        <f>U49+U50</f>
        <v>0</v>
      </c>
      <c r="V51" s="90"/>
      <c r="W51" s="193"/>
      <c r="X51" s="194">
        <f>X49+X50</f>
        <v>0</v>
      </c>
      <c r="Y51" s="90"/>
      <c r="Z51" s="193"/>
      <c r="AA51" s="194">
        <f>AA49+AA50</f>
        <v>0</v>
      </c>
      <c r="AB51" s="90"/>
      <c r="AC51" s="193"/>
      <c r="AD51" s="194">
        <f>AD49+AD50</f>
        <v>0</v>
      </c>
      <c r="AE51" s="90"/>
      <c r="AF51" s="193"/>
      <c r="AG51" s="194">
        <f>AG49+AG50</f>
        <v>0</v>
      </c>
      <c r="AH51" s="294">
        <f>SUM(AH49:AH50)</f>
        <v>0</v>
      </c>
      <c r="AI51" s="35"/>
      <c r="AM51" s="11"/>
      <c r="AQ51" s="35"/>
    </row>
    <row r="52" spans="1:45" ht="12.75" customHeight="1">
      <c r="A52" s="295"/>
      <c r="B52" s="57"/>
      <c r="C52" s="57"/>
      <c r="D52" s="57"/>
      <c r="E52" s="57"/>
      <c r="F52" s="57"/>
      <c r="G52" s="57"/>
      <c r="H52" s="57"/>
      <c r="I52" s="57"/>
      <c r="J52" s="57"/>
      <c r="K52" s="461"/>
      <c r="L52" s="462" t="s">
        <v>74</v>
      </c>
      <c r="M52" s="88"/>
      <c r="N52" s="276"/>
      <c r="O52" s="192">
        <v>0</v>
      </c>
      <c r="P52" s="88"/>
      <c r="Q52" s="276"/>
      <c r="R52" s="192">
        <v>0</v>
      </c>
      <c r="S52" s="88"/>
      <c r="T52" s="276"/>
      <c r="U52" s="192">
        <v>0</v>
      </c>
      <c r="V52" s="88"/>
      <c r="W52" s="276"/>
      <c r="X52" s="192">
        <v>0</v>
      </c>
      <c r="Y52" s="88"/>
      <c r="Z52" s="276"/>
      <c r="AA52" s="192">
        <v>0</v>
      </c>
      <c r="AB52" s="88"/>
      <c r="AC52" s="276"/>
      <c r="AD52" s="192">
        <v>0</v>
      </c>
      <c r="AE52" s="88"/>
      <c r="AF52" s="276"/>
      <c r="AG52" s="192">
        <v>0</v>
      </c>
      <c r="AH52" s="287">
        <f>SUM(O52:AG52)</f>
        <v>0</v>
      </c>
      <c r="AI52" s="30"/>
      <c r="AM52" s="4"/>
      <c r="AQ52" s="30"/>
    </row>
    <row r="53" spans="1:45" ht="12.75" customHeight="1">
      <c r="A53" s="292" t="s">
        <v>78</v>
      </c>
      <c r="B53" s="715"/>
      <c r="C53" s="715"/>
      <c r="D53" s="715"/>
      <c r="E53" s="118"/>
      <c r="F53" s="118"/>
      <c r="G53" s="118"/>
      <c r="H53" s="118"/>
      <c r="I53" s="118"/>
      <c r="J53" s="118"/>
      <c r="K53" s="463"/>
      <c r="L53" s="464" t="s">
        <v>76</v>
      </c>
      <c r="M53" s="89"/>
      <c r="N53" s="186"/>
      <c r="O53" s="187">
        <v>0</v>
      </c>
      <c r="P53" s="89"/>
      <c r="Q53" s="186"/>
      <c r="R53" s="187">
        <v>0</v>
      </c>
      <c r="S53" s="89"/>
      <c r="T53" s="186"/>
      <c r="U53" s="187">
        <v>0</v>
      </c>
      <c r="V53" s="89"/>
      <c r="W53" s="186"/>
      <c r="X53" s="187">
        <v>0</v>
      </c>
      <c r="Y53" s="89"/>
      <c r="Z53" s="186"/>
      <c r="AA53" s="187">
        <v>0</v>
      </c>
      <c r="AB53" s="89"/>
      <c r="AC53" s="186"/>
      <c r="AD53" s="187">
        <v>0</v>
      </c>
      <c r="AE53" s="89"/>
      <c r="AF53" s="186"/>
      <c r="AG53" s="187">
        <v>0</v>
      </c>
      <c r="AH53" s="287">
        <f>SUM(O53:AG53)</f>
        <v>0</v>
      </c>
      <c r="AI53" s="30"/>
      <c r="AM53" s="4"/>
      <c r="AQ53" s="30"/>
    </row>
    <row r="54" spans="1:45" s="10" customFormat="1">
      <c r="A54" s="293"/>
      <c r="B54" s="56"/>
      <c r="C54" s="56"/>
      <c r="D54" s="56"/>
      <c r="E54" s="56"/>
      <c r="F54" s="56"/>
      <c r="G54" s="56"/>
      <c r="H54" s="56"/>
      <c r="I54" s="56"/>
      <c r="J54" s="56"/>
      <c r="K54" s="465"/>
      <c r="L54" s="466" t="s">
        <v>77</v>
      </c>
      <c r="M54" s="90"/>
      <c r="N54" s="193"/>
      <c r="O54" s="194">
        <f>SUM(O52:O53)</f>
        <v>0</v>
      </c>
      <c r="P54" s="90"/>
      <c r="Q54" s="193"/>
      <c r="R54" s="194">
        <f>SUM(R52:R53)</f>
        <v>0</v>
      </c>
      <c r="S54" s="90"/>
      <c r="T54" s="193"/>
      <c r="U54" s="194">
        <f>SUM(U52:U53)</f>
        <v>0</v>
      </c>
      <c r="V54" s="90"/>
      <c r="W54" s="193"/>
      <c r="X54" s="194">
        <f>SUM(X52:X53)</f>
        <v>0</v>
      </c>
      <c r="Y54" s="90"/>
      <c r="Z54" s="193"/>
      <c r="AA54" s="194">
        <f>SUM(AA52:AA53)</f>
        <v>0</v>
      </c>
      <c r="AB54" s="90"/>
      <c r="AC54" s="193"/>
      <c r="AD54" s="194">
        <f>SUM(AD52:AD53)</f>
        <v>0</v>
      </c>
      <c r="AE54" s="90"/>
      <c r="AF54" s="193"/>
      <c r="AG54" s="194">
        <f>SUM(AG52:AG53)</f>
        <v>0</v>
      </c>
      <c r="AH54" s="294">
        <f>SUM(AH52:AH53)</f>
        <v>0</v>
      </c>
      <c r="AI54" s="35"/>
      <c r="AM54" s="11"/>
      <c r="AQ54" s="35"/>
    </row>
    <row r="55" spans="1:45">
      <c r="A55" s="296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5"/>
      <c r="O55" s="194">
        <f>O51+O54</f>
        <v>0</v>
      </c>
      <c r="P55" s="95"/>
      <c r="Q55" s="195"/>
      <c r="R55" s="194">
        <f>R51+R54</f>
        <v>0</v>
      </c>
      <c r="S55" s="95"/>
      <c r="T55" s="195"/>
      <c r="U55" s="194">
        <f>U51+U54</f>
        <v>0</v>
      </c>
      <c r="V55" s="95"/>
      <c r="W55" s="195"/>
      <c r="X55" s="194">
        <f>X51+X54</f>
        <v>0</v>
      </c>
      <c r="Y55" s="95"/>
      <c r="Z55" s="195"/>
      <c r="AA55" s="194">
        <f>AA51+AA54</f>
        <v>0</v>
      </c>
      <c r="AB55" s="95"/>
      <c r="AC55" s="195"/>
      <c r="AD55" s="194">
        <f>AD51+AD54</f>
        <v>0</v>
      </c>
      <c r="AE55" s="95"/>
      <c r="AF55" s="195"/>
      <c r="AG55" s="194">
        <f>AG51+AG54</f>
        <v>0</v>
      </c>
      <c r="AH55" s="297">
        <f>AH51+AH54</f>
        <v>0</v>
      </c>
      <c r="AI55" s="30"/>
      <c r="AM55" s="4"/>
      <c r="AQ55" s="30"/>
    </row>
    <row r="56" spans="1:45" s="328" customFormat="1" ht="5.0999999999999996" customHeight="1" thickBot="1">
      <c r="A56" s="427"/>
      <c r="B56" s="333"/>
      <c r="C56" s="334"/>
      <c r="D56" s="334"/>
      <c r="E56" s="334"/>
      <c r="F56" s="334"/>
      <c r="G56" s="334"/>
      <c r="H56" s="334"/>
      <c r="I56" s="334"/>
      <c r="J56" s="334"/>
      <c r="K56" s="336"/>
      <c r="L56" s="336"/>
      <c r="M56" s="33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326"/>
      <c r="AH56" s="693"/>
      <c r="AI56" s="326"/>
      <c r="AM56" s="428"/>
      <c r="AQ56" s="326"/>
    </row>
    <row r="57" spans="1:45" ht="13.5" customHeight="1" thickBot="1">
      <c r="A57" s="654" t="s">
        <v>86</v>
      </c>
      <c r="B57" s="655"/>
      <c r="C57" s="655"/>
      <c r="D57" s="655"/>
      <c r="E57" s="655"/>
      <c r="F57" s="655"/>
      <c r="G57" s="655"/>
      <c r="H57" s="655"/>
      <c r="I57" s="655"/>
      <c r="J57" s="655"/>
      <c r="K57" s="655"/>
      <c r="L57" s="662"/>
      <c r="M57" s="663"/>
      <c r="N57" s="659"/>
      <c r="O57" s="660">
        <f>O17+O22+O27+O35+O46+O55</f>
        <v>0</v>
      </c>
      <c r="P57" s="663"/>
      <c r="Q57" s="659"/>
      <c r="R57" s="660">
        <f>R17+R22+R27+R35+R46+R55</f>
        <v>0</v>
      </c>
      <c r="S57" s="663"/>
      <c r="T57" s="659"/>
      <c r="U57" s="660">
        <f>U17+U22+U27+U35+U46+U55</f>
        <v>0</v>
      </c>
      <c r="V57" s="663"/>
      <c r="W57" s="659"/>
      <c r="X57" s="660">
        <f>X17+X22+X27+X35+X46+X55</f>
        <v>0</v>
      </c>
      <c r="Y57" s="663"/>
      <c r="Z57" s="659"/>
      <c r="AA57" s="660">
        <f>AA17+AA22+AA27+AA35+AA46+AA55</f>
        <v>0</v>
      </c>
      <c r="AB57" s="663"/>
      <c r="AC57" s="659"/>
      <c r="AD57" s="660">
        <f>AD17+AD22+AD27+AD35+AD46+AD55</f>
        <v>0</v>
      </c>
      <c r="AE57" s="663"/>
      <c r="AF57" s="659"/>
      <c r="AG57" s="660">
        <f>AG17+AG22+AG27+AG35+AG46+AG55</f>
        <v>0</v>
      </c>
      <c r="AH57" s="691">
        <f>AH17+AH22+AH27+AH35+AH46+AH55</f>
        <v>0</v>
      </c>
      <c r="AI57" s="30"/>
      <c r="AM57" s="4"/>
      <c r="AQ57" s="30"/>
    </row>
    <row r="58" spans="1:45" s="328" customFormat="1" ht="5.0999999999999996" customHeight="1">
      <c r="A58" s="429"/>
      <c r="C58" s="335"/>
      <c r="D58" s="425"/>
      <c r="E58" s="425"/>
      <c r="F58" s="425"/>
      <c r="G58" s="425"/>
      <c r="H58" s="425"/>
      <c r="I58" s="425"/>
      <c r="J58" s="425"/>
      <c r="K58" s="336"/>
      <c r="L58" s="336"/>
      <c r="M58" s="33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693"/>
      <c r="AI58" s="326"/>
      <c r="AK58" s="430"/>
      <c r="AL58" s="430"/>
      <c r="AM58" s="431"/>
      <c r="AN58" s="430"/>
      <c r="AO58" s="430"/>
      <c r="AP58" s="430"/>
      <c r="AQ58" s="326"/>
      <c r="AR58" s="430"/>
      <c r="AS58" s="430"/>
    </row>
    <row r="59" spans="1:45">
      <c r="A59" s="285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8"/>
      <c r="AI59" s="9"/>
      <c r="AM59" s="4"/>
      <c r="AQ59" s="9"/>
    </row>
    <row r="60" spans="1:45" s="328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6"/>
      <c r="N60" s="703"/>
      <c r="O60" s="704"/>
      <c r="P60" s="96"/>
      <c r="Q60" s="703"/>
      <c r="R60" s="704"/>
      <c r="S60" s="96"/>
      <c r="T60" s="703"/>
      <c r="U60" s="704"/>
      <c r="V60" s="96"/>
      <c r="W60" s="703"/>
      <c r="X60" s="704"/>
      <c r="Y60" s="96"/>
      <c r="Z60" s="703"/>
      <c r="AA60" s="704"/>
      <c r="AB60" s="96"/>
      <c r="AC60" s="703"/>
      <c r="AD60" s="704"/>
      <c r="AE60" s="96"/>
      <c r="AF60" s="703"/>
      <c r="AG60" s="704"/>
      <c r="AH60" s="693"/>
      <c r="AI60" s="326"/>
      <c r="AM60" s="428"/>
      <c r="AQ60" s="326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94"/>
      <c r="M61" s="120"/>
      <c r="N61" s="97"/>
      <c r="O61" s="277">
        <f>O57-(O22+O35+O41+O42+O55)+IF(SUM($N$51:O$51)&gt;25000,MAX(0,25000-SUM($N51:N51)),O$51)+IF(SUM($N$54:O$54)&gt;25000,MAX(0,25000-SUM($N54:N54)),O$54)</f>
        <v>0</v>
      </c>
      <c r="P61" s="120"/>
      <c r="Q61" s="97"/>
      <c r="R61" s="277">
        <f>R57-(R22+R35+R41+R42+R55)+IF(SUM($N$51:R$51)&gt;25000,MAX(0,25000-SUM($N51:Q51)),R$51)+IF(SUM($N$54:R$54)&gt;25000,MAX(0,25000-SUM($N54:Q54)),R$54)</f>
        <v>0</v>
      </c>
      <c r="S61" s="120"/>
      <c r="T61" s="97"/>
      <c r="U61" s="277">
        <f>U57-(U22+U35+U41+U42+U55)+IF(SUM($N$51:U$51)&gt;25000,MAX(0,25000-SUM($N51:T51)),U$51)+IF(SUM($N$54:U$54)&gt;25000,MAX(0,25000-SUM($N54:T54)),U$54)</f>
        <v>0</v>
      </c>
      <c r="V61" s="120"/>
      <c r="W61" s="97"/>
      <c r="X61" s="277">
        <f>X57-(X22+X35+X41+X42+X55)+IF(SUM($N$51:X$51)&gt;25000,MAX(0,25000-SUM($N51:W51)),X$51)+IF(SUM($N$54:X$54)&gt;25000,MAX(0,25000-SUM($N54:W54)),X$54)</f>
        <v>0</v>
      </c>
      <c r="Y61" s="120"/>
      <c r="Z61" s="97"/>
      <c r="AA61" s="277">
        <f>AA57-(AA22+AA35+AA41+AA42+AA55)+IF(SUM($N$51:AA$51)&gt;25000,MAX(0,25000-SUM($N51:Z51)),AA$51)+IF(SUM($N$54:AA$54)&gt;25000,MAX(0,25000-SUM($N54:Z54)),AA$54)</f>
        <v>0</v>
      </c>
      <c r="AB61" s="120"/>
      <c r="AC61" s="97"/>
      <c r="AD61" s="277">
        <f>AD57-(AD22+AD35+AD41+AD42+AD55)+IF(SUM($N$51:AD$51)&gt;25000,MAX(0,25000-SUM($N51:AC51)),AD$51)+IF(SUM($N$54:AD$54)&gt;25000,MAX(0,25000-SUM($N54:AC54)),AD$54)</f>
        <v>0</v>
      </c>
      <c r="AE61" s="120"/>
      <c r="AF61" s="97"/>
      <c r="AG61" s="277">
        <f>AG57-(AG22+AG35+AG41+AG42+AG55)+IF(SUM($N$51:AG$51)&gt;25000,MAX(0,25000-SUM($N51:AF51)),AG$51)+IF(SUM($N$54:AG$54)&gt;25000,MAX(0,25000-SUM($N54:AF54)),AG$54)</f>
        <v>0</v>
      </c>
      <c r="AH61" s="298">
        <f>SUM(O61:AG61)</f>
        <v>0</v>
      </c>
      <c r="AI61" s="36"/>
      <c r="AM61" s="12"/>
      <c r="AQ61" s="36"/>
    </row>
    <row r="62" spans="1:45" s="5" customFormat="1" ht="13.5" customHeight="1" thickBot="1">
      <c r="A62" s="484" t="s">
        <v>127</v>
      </c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695">
        <v>0.5</v>
      </c>
      <c r="M62" s="486"/>
      <c r="N62" s="487"/>
      <c r="O62" s="488">
        <f>ROUND(O61*$L$62,0)</f>
        <v>0</v>
      </c>
      <c r="P62" s="486"/>
      <c r="Q62" s="487"/>
      <c r="R62" s="488">
        <f>ROUND(R61*$L$62,0)</f>
        <v>0</v>
      </c>
      <c r="S62" s="486"/>
      <c r="T62" s="487"/>
      <c r="U62" s="488">
        <f>ROUND(U61*$L$62,0)</f>
        <v>0</v>
      </c>
      <c r="V62" s="486"/>
      <c r="W62" s="487"/>
      <c r="X62" s="488">
        <f>ROUND(X61*$L$62,0)</f>
        <v>0</v>
      </c>
      <c r="Y62" s="486"/>
      <c r="Z62" s="487"/>
      <c r="AA62" s="488">
        <f>ROUND(AA61*$L$62,0)</f>
        <v>0</v>
      </c>
      <c r="AB62" s="486"/>
      <c r="AC62" s="487"/>
      <c r="AD62" s="488">
        <f>ROUND(AD61*$L$62,0)</f>
        <v>0</v>
      </c>
      <c r="AE62" s="486"/>
      <c r="AF62" s="487"/>
      <c r="AG62" s="488">
        <f>ROUND(AG61*$L$62,0)</f>
        <v>0</v>
      </c>
      <c r="AH62" s="498">
        <f>SUM(O62:AG62)</f>
        <v>0</v>
      </c>
      <c r="AI62" s="30"/>
      <c r="AM62" s="13"/>
      <c r="AQ62" s="30"/>
    </row>
    <row r="63" spans="1:45" ht="13.5" thickBot="1">
      <c r="A63" s="654" t="s">
        <v>90</v>
      </c>
      <c r="B63" s="655"/>
      <c r="C63" s="656"/>
      <c r="D63" s="656"/>
      <c r="E63" s="656"/>
      <c r="F63" s="656"/>
      <c r="G63" s="656"/>
      <c r="H63" s="656"/>
      <c r="I63" s="656"/>
      <c r="J63" s="656"/>
      <c r="K63" s="657"/>
      <c r="L63" s="696"/>
      <c r="M63" s="658"/>
      <c r="N63" s="659"/>
      <c r="O63" s="660">
        <f>O57+O62</f>
        <v>0</v>
      </c>
      <c r="P63" s="658"/>
      <c r="Q63" s="659"/>
      <c r="R63" s="660">
        <f>R57+R62</f>
        <v>0</v>
      </c>
      <c r="S63" s="658"/>
      <c r="T63" s="659"/>
      <c r="U63" s="660">
        <f>U57+U62</f>
        <v>0</v>
      </c>
      <c r="V63" s="658"/>
      <c r="W63" s="659"/>
      <c r="X63" s="660">
        <f>X57+X62</f>
        <v>0</v>
      </c>
      <c r="Y63" s="658"/>
      <c r="Z63" s="659"/>
      <c r="AA63" s="660">
        <f>AA57+AA62</f>
        <v>0</v>
      </c>
      <c r="AB63" s="658"/>
      <c r="AC63" s="659"/>
      <c r="AD63" s="660">
        <f>AD57+AD62</f>
        <v>0</v>
      </c>
      <c r="AE63" s="658"/>
      <c r="AF63" s="659"/>
      <c r="AG63" s="660">
        <f>AG57+AG62</f>
        <v>0</v>
      </c>
      <c r="AH63" s="691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260" priority="46">
      <formula>$C6="sum"</formula>
    </cfRule>
    <cfRule type="expression" dxfId="259" priority="47">
      <formula>$C6="acad"</formula>
    </cfRule>
    <cfRule type="expression" dxfId="258" priority="48">
      <formula>$C6="cal"</formula>
    </cfRule>
    <cfRule type="expression" dxfId="257" priority="49">
      <formula>$C6="hourly"</formula>
    </cfRule>
    <cfRule type="expression" dxfId="256" priority="50">
      <formula>$C6="grad"</formula>
    </cfRule>
  </conditionalFormatting>
  <conditionalFormatting sqref="D6:J9">
    <cfRule type="expression" dxfId="255" priority="36">
      <formula>$C6="sum"</formula>
    </cfRule>
    <cfRule type="expression" dxfId="254" priority="37">
      <formula>$C6="acad"</formula>
    </cfRule>
    <cfRule type="expression" dxfId="253" priority="38">
      <formula>$C6="cal"</formula>
    </cfRule>
    <cfRule type="expression" dxfId="252" priority="39">
      <formula>$C6="hourly"</formula>
    </cfRule>
    <cfRule type="expression" dxfId="251" priority="40">
      <formula>$C6="grad"</formula>
    </cfRule>
  </conditionalFormatting>
  <conditionalFormatting sqref="D7:J7 D9:J9 D11:J11 D13:J13 D15:J15">
    <cfRule type="expression" dxfId="250" priority="41">
      <formula>$C7="sum"</formula>
    </cfRule>
    <cfRule type="expression" dxfId="249" priority="42">
      <formula>$C7="acad"</formula>
    </cfRule>
    <cfRule type="expression" dxfId="248" priority="43">
      <formula>$C7="cal"</formula>
    </cfRule>
    <cfRule type="expression" dxfId="247" priority="44">
      <formula>$C7="hourly"</formula>
    </cfRule>
    <cfRule type="expression" dxfId="246" priority="45">
      <formula>$C7="grad"</formula>
    </cfRule>
  </conditionalFormatting>
  <conditionalFormatting sqref="L6:L15">
    <cfRule type="expression" dxfId="245" priority="51" stopIfTrue="1">
      <formula>#REF!="grad"</formula>
    </cfRule>
    <cfRule type="expression" dxfId="244" priority="52">
      <formula>#REF!&lt;&gt;"grad"</formula>
    </cfRule>
  </conditionalFormatting>
  <conditionalFormatting sqref="D8:J8">
    <cfRule type="expression" dxfId="243" priority="31">
      <formula>$C8="sum"</formula>
    </cfRule>
    <cfRule type="expression" dxfId="242" priority="32">
      <formula>$C8="acad"</formula>
    </cfRule>
    <cfRule type="expression" dxfId="241" priority="33">
      <formula>$C8="cal"</formula>
    </cfRule>
    <cfRule type="expression" dxfId="240" priority="34">
      <formula>$C8="hourly"</formula>
    </cfRule>
    <cfRule type="expression" dxfId="239" priority="35">
      <formula>$C8="grad"</formula>
    </cfRule>
  </conditionalFormatting>
  <conditionalFormatting sqref="D10:J10">
    <cfRule type="expression" dxfId="238" priority="26">
      <formula>$C10="sum"</formula>
    </cfRule>
    <cfRule type="expression" dxfId="237" priority="27">
      <formula>$C10="acad"</formula>
    </cfRule>
    <cfRule type="expression" dxfId="236" priority="28">
      <formula>$C10="cal"</formula>
    </cfRule>
    <cfRule type="expression" dxfId="235" priority="29">
      <formula>$C10="hourly"</formula>
    </cfRule>
    <cfRule type="expression" dxfId="234" priority="30">
      <formula>$C10="grad"</formula>
    </cfRule>
  </conditionalFormatting>
  <conditionalFormatting sqref="D10:J11">
    <cfRule type="expression" dxfId="233" priority="21">
      <formula>$C10="sum"</formula>
    </cfRule>
    <cfRule type="expression" dxfId="232" priority="22">
      <formula>$C10="acad"</formula>
    </cfRule>
    <cfRule type="expression" dxfId="231" priority="23">
      <formula>$C10="cal"</formula>
    </cfRule>
    <cfRule type="expression" dxfId="230" priority="24">
      <formula>$C10="hourly"</formula>
    </cfRule>
    <cfRule type="expression" dxfId="229" priority="25">
      <formula>$C10="grad"</formula>
    </cfRule>
  </conditionalFormatting>
  <conditionalFormatting sqref="D12:J12">
    <cfRule type="expression" dxfId="228" priority="16">
      <formula>$C12="sum"</formula>
    </cfRule>
    <cfRule type="expression" dxfId="227" priority="17">
      <formula>$C12="acad"</formula>
    </cfRule>
    <cfRule type="expression" dxfId="226" priority="18">
      <formula>$C12="cal"</formula>
    </cfRule>
    <cfRule type="expression" dxfId="225" priority="19">
      <formula>$C12="hourly"</formula>
    </cfRule>
    <cfRule type="expression" dxfId="224" priority="20">
      <formula>$C12="grad"</formula>
    </cfRule>
  </conditionalFormatting>
  <conditionalFormatting sqref="D12:J13">
    <cfRule type="expression" dxfId="223" priority="11">
      <formula>$C12="sum"</formula>
    </cfRule>
    <cfRule type="expression" dxfId="222" priority="12">
      <formula>$C12="acad"</formula>
    </cfRule>
    <cfRule type="expression" dxfId="221" priority="13">
      <formula>$C12="cal"</formula>
    </cfRule>
    <cfRule type="expression" dxfId="220" priority="14">
      <formula>$C12="hourly"</formula>
    </cfRule>
    <cfRule type="expression" dxfId="219" priority="15">
      <formula>$C12="grad"</formula>
    </cfRule>
  </conditionalFormatting>
  <conditionalFormatting sqref="D14:J14">
    <cfRule type="expression" dxfId="218" priority="6">
      <formula>$C14="sum"</formula>
    </cfRule>
    <cfRule type="expression" dxfId="217" priority="7">
      <formula>$C14="acad"</formula>
    </cfRule>
    <cfRule type="expression" dxfId="216" priority="8">
      <formula>$C14="cal"</formula>
    </cfRule>
    <cfRule type="expression" dxfId="215" priority="9">
      <formula>$C14="hourly"</formula>
    </cfRule>
    <cfRule type="expression" dxfId="214" priority="10">
      <formula>$C14="grad"</formula>
    </cfRule>
  </conditionalFormatting>
  <conditionalFormatting sqref="D14:J15">
    <cfRule type="expression" dxfId="213" priority="1">
      <formula>$C14="sum"</formula>
    </cfRule>
    <cfRule type="expression" dxfId="212" priority="2">
      <formula>$C14="acad"</formula>
    </cfRule>
    <cfRule type="expression" dxfId="211" priority="3">
      <formula>$C14="cal"</formula>
    </cfRule>
    <cfRule type="expression" dxfId="210" priority="4">
      <formula>$C14="hourly"</formula>
    </cfRule>
    <cfRule type="expression" dxfId="209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4CC705-DAEA-467E-B891-95ED637B3F84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B9C02-9D9F-499E-AD8C-0421385B5CAC}">
  <sheetPr codeName="Sheet14">
    <pageSetUpPr fitToPage="1"/>
  </sheetPr>
  <dimension ref="A1:AS64"/>
  <sheetViews>
    <sheetView zoomScaleNormal="100" workbookViewId="0">
      <selection activeCell="L2" sqref="L2:M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69" t="s">
        <v>111</v>
      </c>
      <c r="B1" s="670" t="s">
        <v>131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2"/>
      <c r="S1" s="31"/>
    </row>
    <row r="2" spans="1:44" ht="15.75" thickBot="1">
      <c r="A2" s="473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8"/>
      <c r="L2" s="697" t="s">
        <v>113</v>
      </c>
      <c r="M2" s="698">
        <v>0</v>
      </c>
      <c r="T2" s="12"/>
      <c r="X2" s="6"/>
      <c r="AD2" s="6"/>
      <c r="AM2" s="4"/>
    </row>
    <row r="3" spans="1:44" ht="15.75" customHeight="1">
      <c r="A3" s="626"/>
      <c r="B3" s="483"/>
      <c r="C3" s="107" t="s">
        <v>12</v>
      </c>
      <c r="D3" s="392"/>
      <c r="E3" s="393"/>
      <c r="F3" s="393"/>
      <c r="G3" s="393"/>
      <c r="H3" s="394"/>
      <c r="I3" s="394"/>
      <c r="J3" s="394"/>
      <c r="K3" s="107" t="s">
        <v>14</v>
      </c>
      <c r="L3" s="496" t="s">
        <v>16</v>
      </c>
      <c r="M3" s="497"/>
      <c r="N3" s="314"/>
      <c r="O3" s="315"/>
      <c r="P3" s="305"/>
      <c r="Q3" s="306"/>
      <c r="R3" s="307"/>
      <c r="S3" s="305"/>
      <c r="T3" s="306"/>
      <c r="U3" s="307"/>
      <c r="V3" s="305"/>
      <c r="W3" s="306"/>
      <c r="X3" s="307"/>
      <c r="Y3" s="673" t="s">
        <v>21</v>
      </c>
      <c r="Z3" s="314"/>
      <c r="AA3" s="315"/>
      <c r="AB3" s="305"/>
      <c r="AC3" s="306"/>
      <c r="AD3" s="307"/>
      <c r="AE3" s="673" t="s">
        <v>23</v>
      </c>
      <c r="AF3" s="314"/>
      <c r="AG3" s="315"/>
      <c r="AH3" s="108" t="s">
        <v>24</v>
      </c>
      <c r="AI3" s="32"/>
      <c r="AJ3" s="468"/>
      <c r="AK3" s="469"/>
      <c r="AL3" s="469" t="s">
        <v>25</v>
      </c>
      <c r="AM3" s="316"/>
      <c r="AN3" s="316"/>
      <c r="AO3" s="454"/>
      <c r="AP3" s="455"/>
      <c r="AQ3" s="711" t="s">
        <v>26</v>
      </c>
      <c r="AR3" s="713" t="s">
        <v>27</v>
      </c>
    </row>
    <row r="4" spans="1:44" ht="16.5" thickBot="1">
      <c r="A4" s="627" t="s">
        <v>9</v>
      </c>
      <c r="B4" s="628" t="s">
        <v>10</v>
      </c>
      <c r="C4" s="109" t="s">
        <v>28</v>
      </c>
      <c r="D4" s="395"/>
      <c r="E4" s="396"/>
      <c r="F4" s="396" t="s">
        <v>68</v>
      </c>
      <c r="G4" s="396"/>
      <c r="H4" s="397"/>
      <c r="I4" s="397"/>
      <c r="J4" s="397"/>
      <c r="K4" s="109" t="s">
        <v>30</v>
      </c>
      <c r="L4" s="109" t="s">
        <v>31</v>
      </c>
      <c r="M4" s="398"/>
      <c r="N4" s="459" t="s">
        <v>17</v>
      </c>
      <c r="O4" s="399"/>
      <c r="P4" s="458"/>
      <c r="Q4" s="459" t="s">
        <v>18</v>
      </c>
      <c r="R4" s="460"/>
      <c r="S4" s="458"/>
      <c r="T4" s="459" t="s">
        <v>19</v>
      </c>
      <c r="U4" s="460"/>
      <c r="V4" s="458"/>
      <c r="W4" s="459" t="s">
        <v>20</v>
      </c>
      <c r="X4" s="460"/>
      <c r="Y4" s="398"/>
      <c r="Z4" s="459"/>
      <c r="AA4" s="399"/>
      <c r="AB4" s="458"/>
      <c r="AC4" s="459" t="s">
        <v>22</v>
      </c>
      <c r="AD4" s="460"/>
      <c r="AE4" s="398"/>
      <c r="AF4" s="459"/>
      <c r="AG4" s="399"/>
      <c r="AH4" s="110"/>
      <c r="AI4" s="32"/>
      <c r="AJ4" s="318"/>
      <c r="AK4" s="319"/>
      <c r="AL4" s="319"/>
      <c r="AM4" s="319"/>
      <c r="AN4" s="319"/>
      <c r="AO4" s="456"/>
      <c r="AP4" s="457"/>
      <c r="AQ4" s="712"/>
      <c r="AR4" s="714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70" t="s">
        <v>17</v>
      </c>
      <c r="AK5" s="470" t="s">
        <v>18</v>
      </c>
      <c r="AL5" s="470" t="s">
        <v>19</v>
      </c>
      <c r="AM5" s="471" t="s">
        <v>20</v>
      </c>
      <c r="AN5" s="470" t="s">
        <v>21</v>
      </c>
      <c r="AO5" s="470" t="s">
        <v>22</v>
      </c>
      <c r="AP5" s="470" t="s">
        <v>23</v>
      </c>
      <c r="AQ5" s="99" t="s">
        <v>35</v>
      </c>
      <c r="AR5" s="99" t="s">
        <v>36</v>
      </c>
    </row>
    <row r="6" spans="1:44">
      <c r="A6" s="674"/>
      <c r="B6" s="675"/>
      <c r="C6" s="676"/>
      <c r="D6" s="677"/>
      <c r="E6" s="677"/>
      <c r="F6" s="677"/>
      <c r="G6" s="677"/>
      <c r="H6" s="677"/>
      <c r="I6" s="677"/>
      <c r="J6" s="677"/>
      <c r="K6" s="678"/>
      <c r="L6" s="531"/>
      <c r="M6" s="71">
        <f t="shared" ref="M6:M15" si="0">IF($C6="12-month",12*D6, IF($C6="9-month",9*D6, IF($C6="summer", 3*D6, IF($C6="grad",D6*6, IF($C6="hourly",D6/2080*12,0)))))</f>
        <v>0</v>
      </c>
      <c r="N6" s="273">
        <f t="shared" ref="N6:N15" si="1">ROUND(IF(C6="12-month",D6*K6,IF(C6="9-month",D6*K6,IF(C6="summer",K6*0.025*13*D6,IF(C6="grad",D6*K6,IF(C6="hourly",D6*K6,))))),0)</f>
        <v>0</v>
      </c>
      <c r="O6" s="274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8">
        <f>ROUND(IF(C6="12-month",E6*K6,IF(C6="9-month",E6*K6,IF(C6="summer",K6*0.025*13*E6,IF(C6="grad",E6*K6,IF(C6="hourly",E6*K6,)))))*(1+$M$2),0)</f>
        <v>0</v>
      </c>
      <c r="R6" s="274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81">
        <f>ROUND(IF(C6="12-month",F6*K6,IF(C6="9-month",F6*K6,IF(C6="summer",K6*0.025*13*F6,IF(C6="grad",F6*K6,IF(C6="hourly",F6*K6,)))))*((1+$M$2)^2),0)</f>
        <v>0</v>
      </c>
      <c r="U6" s="274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81">
        <f>ROUND(IF(C6="12-month",G6*K6,IF(C6="9-month",G6*K6,IF(C6="summer",K6*0.025*13*G6,IF(C6="grad",G6*K6,IF(C6="hourly",G6*K6,)))))*((1+$M$2)^3),0)</f>
        <v>0</v>
      </c>
      <c r="X6" s="274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81">
        <f>ROUND(IF(C6="12-month",H6*$K6,IF(C6="9-month",H6*$K6,IF(C6="summer",$K6*0.025*13*H6,IF(C6="grad",H6*$K6,IF(C6="hourly",H6*$K6,)))))*((1+$M$2)^4),0)</f>
        <v>0</v>
      </c>
      <c r="AA6" s="274">
        <f>ROUND(Z6*$L6,0)</f>
        <v>0</v>
      </c>
      <c r="AB6" s="72">
        <f>IF($C6="12-month",12*I6, IF($C6="9-month",9*I6, IF($C6="summer", 3*I6, IF($C6="grad",I6*6, IF($C6="hourly",I6/2080*12,0)))))</f>
        <v>0</v>
      </c>
      <c r="AC6" s="281">
        <f>ROUND(IF(C6="12-month",I6*$K6,IF(C6="9-month",I6*$K6,IF(C6="summer",$K6*0.025*13*I6,IF(C6="grad",I6*$K6,IF(C6="hourly",I6*$K6,)))))*((1+$M$2)^5),0)</f>
        <v>0</v>
      </c>
      <c r="AD6" s="274">
        <f>ROUND(AC6*$L6,0)</f>
        <v>0</v>
      </c>
      <c r="AE6" s="72">
        <f>IF($C6="12-month",12*J6, IF($C6="9-month",9*J6, IF($C6="summer", 3*J6, IF($C6="grad",J6*6, IF($C6="hourly",J6/2080*12,0)))))</f>
        <v>0</v>
      </c>
      <c r="AF6" s="281">
        <f>ROUND(IF(C6="12-month",J6*$K6,IF(C6="9-month",J6*$K6,IF(C6="summer",$K6*0.025*13*J6,IF(C6="grad",J6*$K6,IF(C6="hourly",J6*$K6,)))))*((1+$M$2)^6),0)</f>
        <v>0</v>
      </c>
      <c r="AG6" s="274">
        <f>ROUND(AF6*$L6,0)</f>
        <v>0</v>
      </c>
      <c r="AH6" s="679">
        <f>ROUND(SUM(N6,O6,Q6,R6,T6,U6,W6,X6,Z6,AA6,AC6,AD6,AF6,AG6),0)</f>
        <v>0</v>
      </c>
      <c r="AI6" s="33"/>
      <c r="AJ6" s="522">
        <f t="shared" ref="AJ6:AJ15" si="6">K6</f>
        <v>0</v>
      </c>
      <c r="AK6" s="523">
        <f t="shared" ref="AK6:AP15" si="7">ROUND(AJ6*(1+$M$2),0)</f>
        <v>0</v>
      </c>
      <c r="AL6" s="523">
        <f t="shared" si="7"/>
        <v>0</v>
      </c>
      <c r="AM6" s="523">
        <f t="shared" si="7"/>
        <v>0</v>
      </c>
      <c r="AN6" s="524">
        <f t="shared" si="7"/>
        <v>0</v>
      </c>
      <c r="AO6" s="524">
        <f t="shared" si="7"/>
        <v>0</v>
      </c>
      <c r="AP6" s="524">
        <f t="shared" si="7"/>
        <v>0</v>
      </c>
      <c r="AQ6" s="100"/>
      <c r="AR6" s="101"/>
    </row>
    <row r="7" spans="1:44">
      <c r="A7" s="67"/>
      <c r="B7" s="68"/>
      <c r="C7" s="69"/>
      <c r="D7" s="680"/>
      <c r="E7" s="680"/>
      <c r="F7" s="680"/>
      <c r="G7" s="680"/>
      <c r="H7" s="680"/>
      <c r="I7" s="680"/>
      <c r="J7" s="680"/>
      <c r="K7" s="681"/>
      <c r="L7" s="682"/>
      <c r="M7" s="683">
        <f t="shared" si="0"/>
        <v>0</v>
      </c>
      <c r="N7" s="684">
        <f t="shared" si="1"/>
        <v>0</v>
      </c>
      <c r="O7" s="274">
        <f t="shared" ref="O7:O15" si="8">ROUND(N7*$L7,0)</f>
        <v>0</v>
      </c>
      <c r="P7" s="65">
        <f t="shared" si="2"/>
        <v>0</v>
      </c>
      <c r="Q7" s="279">
        <f t="shared" ref="Q7:Q15" si="9">ROUND(IF(C7="12-month",E7*K7,IF(C7="9-month",E7*K7,IF(C7="summer",K7*0.025*13*E7,IF(C7="grad",E7*K7,IF(C7="hourly",E7*K7,)))))*(1+$M$2),0)</f>
        <v>0</v>
      </c>
      <c r="R7" s="274">
        <f t="shared" ref="R7:R15" si="10">ROUND(Q7*$L7,0)</f>
        <v>0</v>
      </c>
      <c r="S7" s="65">
        <f t="shared" si="3"/>
        <v>0</v>
      </c>
      <c r="T7" s="279">
        <f t="shared" ref="T7:T15" si="11">ROUND(IF(C7="12-month",F7*K7,IF(C7="9-month",F7*K7,IF(C7="summer",K7*0.025*13*F7,IF(C7="grad",F7*K7,IF(C7="hourly",F7*K7,)))))*((1+$M$2)^2),0)</f>
        <v>0</v>
      </c>
      <c r="U7" s="274">
        <f t="shared" ref="U7:U15" si="12">ROUND(T7*$L7,0)</f>
        <v>0</v>
      </c>
      <c r="V7" s="65">
        <f t="shared" si="4"/>
        <v>0</v>
      </c>
      <c r="W7" s="279">
        <f t="shared" ref="W7:W15" si="13">ROUND(IF(C7="12-month",G7*K7,IF(C7="9-month",G7*K7,IF(C7="summer",K7*0.025*13*G7,IF(C7="grad",G7*K7,IF(C7="hourly",G7*K7,)))))*((1+$M$2)^3),0)</f>
        <v>0</v>
      </c>
      <c r="X7" s="274">
        <f t="shared" ref="X7:X15" si="14">ROUND(W7*$L7,0)</f>
        <v>0</v>
      </c>
      <c r="Y7" s="65">
        <f t="shared" si="5"/>
        <v>0</v>
      </c>
      <c r="Z7" s="279">
        <f t="shared" ref="Z7:Z15" si="15">ROUND(IF(C7="12-month",H7*K7,IF(C7="9-month",H7*K7,IF(C7="summer",K7*0.025*13*H7,IF(C7="grad",H7*K7,IF(C7="hourly",H7*K7,)))))*((1+$M$2)^4),0)</f>
        <v>0</v>
      </c>
      <c r="AA7" s="274">
        <f t="shared" ref="AA7:AA15" si="16">ROUND(Z7*$L7,0)</f>
        <v>0</v>
      </c>
      <c r="AB7" s="72">
        <f t="shared" ref="AB7:AB15" si="17">IF($C7="12-month",12*I7, IF($C7="9-month",9*I7, IF($C7="summer", 3*I7, IF($C7="grad",I7*6, IF($C7="hourly",I7/2080*12,0)))))</f>
        <v>0</v>
      </c>
      <c r="AC7" s="279">
        <f t="shared" ref="AC7:AC15" si="18">ROUND(IF(C7="12-month",I7*$K7,IF(C7="9-month",I7*$K7,IF(C7="summer",$K7*0.025*13*I7,IF(C7="grad",I7*$K7,IF(C7="hourly",I7*$K7,)))))*((1+$M$2)^5),0)</f>
        <v>0</v>
      </c>
      <c r="AD7" s="274">
        <f t="shared" ref="AD7:AD15" si="19">ROUND(AC7*$L7,0)</f>
        <v>0</v>
      </c>
      <c r="AE7" s="72">
        <f t="shared" ref="AE7:AE15" si="20">IF($C7="12-month",12*J7, IF($C7="9-month",9*J7, IF($C7="summer", 3*J7, IF($C7="grad",J7*6, IF($C7="hourly",J7/2080*12,0)))))</f>
        <v>0</v>
      </c>
      <c r="AF7" s="279">
        <f t="shared" ref="AF7:AF15" si="21">ROUND(IF(C7="12-month",J7*$K7,IF(C7="9-month",J7*$K7,IF(C7="summer",$K7*0.025*13*J7,IF(C7="grad",J7*$K7,IF(C7="hourly",J7*$K7,)))))*((1+$M$2)^6),0)</f>
        <v>0</v>
      </c>
      <c r="AG7" s="274">
        <f t="shared" ref="AG7:AG15" si="22">ROUND(AF7*$L7,0)</f>
        <v>0</v>
      </c>
      <c r="AH7" s="679">
        <f t="shared" ref="AH7:AH15" si="23">ROUND(SUM(N7,O7,Q7,R7,T7,U7,W7,X7,Z7,AA7,AC7,AD7,AF7,AG7),0)</f>
        <v>0</v>
      </c>
      <c r="AI7" s="33"/>
      <c r="AJ7" s="525">
        <f t="shared" si="6"/>
        <v>0</v>
      </c>
      <c r="AK7" s="526">
        <f t="shared" si="7"/>
        <v>0</v>
      </c>
      <c r="AL7" s="526">
        <f t="shared" si="7"/>
        <v>0</v>
      </c>
      <c r="AM7" s="526">
        <f t="shared" si="7"/>
        <v>0</v>
      </c>
      <c r="AN7" s="527">
        <f t="shared" si="7"/>
        <v>0</v>
      </c>
      <c r="AO7" s="527">
        <f t="shared" si="7"/>
        <v>0</v>
      </c>
      <c r="AP7" s="527">
        <f t="shared" si="7"/>
        <v>0</v>
      </c>
      <c r="AQ7" s="102"/>
      <c r="AR7" s="103"/>
    </row>
    <row r="8" spans="1:44">
      <c r="A8" s="26"/>
      <c r="B8" s="24"/>
      <c r="C8" s="69"/>
      <c r="D8" s="685"/>
      <c r="E8" s="685"/>
      <c r="F8" s="685"/>
      <c r="G8" s="685"/>
      <c r="H8" s="685"/>
      <c r="I8" s="685"/>
      <c r="J8" s="685"/>
      <c r="K8" s="681"/>
      <c r="L8" s="531"/>
      <c r="M8" s="71">
        <f t="shared" si="0"/>
        <v>0</v>
      </c>
      <c r="N8" s="273">
        <f t="shared" si="1"/>
        <v>0</v>
      </c>
      <c r="O8" s="274">
        <f t="shared" si="8"/>
        <v>0</v>
      </c>
      <c r="P8" s="65">
        <f t="shared" si="2"/>
        <v>0</v>
      </c>
      <c r="Q8" s="279">
        <f t="shared" si="9"/>
        <v>0</v>
      </c>
      <c r="R8" s="274">
        <f t="shared" si="10"/>
        <v>0</v>
      </c>
      <c r="S8" s="65">
        <f t="shared" si="3"/>
        <v>0</v>
      </c>
      <c r="T8" s="279">
        <f t="shared" si="11"/>
        <v>0</v>
      </c>
      <c r="U8" s="274">
        <f t="shared" si="12"/>
        <v>0</v>
      </c>
      <c r="V8" s="65">
        <f t="shared" si="4"/>
        <v>0</v>
      </c>
      <c r="W8" s="279">
        <f t="shared" si="13"/>
        <v>0</v>
      </c>
      <c r="X8" s="274">
        <f t="shared" si="14"/>
        <v>0</v>
      </c>
      <c r="Y8" s="65">
        <f t="shared" si="5"/>
        <v>0</v>
      </c>
      <c r="Z8" s="279">
        <f t="shared" si="15"/>
        <v>0</v>
      </c>
      <c r="AA8" s="274">
        <f t="shared" si="16"/>
        <v>0</v>
      </c>
      <c r="AB8" s="72">
        <f t="shared" si="17"/>
        <v>0</v>
      </c>
      <c r="AC8" s="279">
        <f t="shared" si="18"/>
        <v>0</v>
      </c>
      <c r="AD8" s="274">
        <f t="shared" si="19"/>
        <v>0</v>
      </c>
      <c r="AE8" s="72">
        <f t="shared" si="20"/>
        <v>0</v>
      </c>
      <c r="AF8" s="279">
        <f t="shared" si="21"/>
        <v>0</v>
      </c>
      <c r="AG8" s="274">
        <f t="shared" si="22"/>
        <v>0</v>
      </c>
      <c r="AH8" s="679">
        <f t="shared" si="23"/>
        <v>0</v>
      </c>
      <c r="AI8" s="33"/>
      <c r="AJ8" s="525">
        <f t="shared" si="6"/>
        <v>0</v>
      </c>
      <c r="AK8" s="526">
        <f t="shared" si="7"/>
        <v>0</v>
      </c>
      <c r="AL8" s="526">
        <f t="shared" si="7"/>
        <v>0</v>
      </c>
      <c r="AM8" s="526">
        <f t="shared" si="7"/>
        <v>0</v>
      </c>
      <c r="AN8" s="527">
        <f t="shared" si="7"/>
        <v>0</v>
      </c>
      <c r="AO8" s="527">
        <f t="shared" si="7"/>
        <v>0</v>
      </c>
      <c r="AP8" s="527">
        <f t="shared" si="7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81"/>
      <c r="L9" s="531"/>
      <c r="M9" s="60">
        <f t="shared" si="0"/>
        <v>0</v>
      </c>
      <c r="N9" s="275">
        <f t="shared" si="1"/>
        <v>0</v>
      </c>
      <c r="O9" s="274">
        <f t="shared" si="8"/>
        <v>0</v>
      </c>
      <c r="P9" s="65">
        <f t="shared" si="2"/>
        <v>0</v>
      </c>
      <c r="Q9" s="279">
        <f t="shared" si="9"/>
        <v>0</v>
      </c>
      <c r="R9" s="274">
        <f t="shared" si="10"/>
        <v>0</v>
      </c>
      <c r="S9" s="65">
        <f t="shared" si="3"/>
        <v>0</v>
      </c>
      <c r="T9" s="279">
        <f t="shared" si="11"/>
        <v>0</v>
      </c>
      <c r="U9" s="274">
        <f t="shared" si="12"/>
        <v>0</v>
      </c>
      <c r="V9" s="65">
        <f t="shared" si="4"/>
        <v>0</v>
      </c>
      <c r="W9" s="279">
        <f t="shared" si="13"/>
        <v>0</v>
      </c>
      <c r="X9" s="274">
        <f t="shared" si="14"/>
        <v>0</v>
      </c>
      <c r="Y9" s="65">
        <f t="shared" si="5"/>
        <v>0</v>
      </c>
      <c r="Z9" s="279">
        <f t="shared" si="15"/>
        <v>0</v>
      </c>
      <c r="AA9" s="274">
        <f t="shared" si="16"/>
        <v>0</v>
      </c>
      <c r="AB9" s="72">
        <f t="shared" si="17"/>
        <v>0</v>
      </c>
      <c r="AC9" s="279">
        <f t="shared" si="18"/>
        <v>0</v>
      </c>
      <c r="AD9" s="274">
        <f t="shared" si="19"/>
        <v>0</v>
      </c>
      <c r="AE9" s="72">
        <f t="shared" si="20"/>
        <v>0</v>
      </c>
      <c r="AF9" s="279">
        <f t="shared" si="21"/>
        <v>0</v>
      </c>
      <c r="AG9" s="274">
        <f t="shared" si="22"/>
        <v>0</v>
      </c>
      <c r="AH9" s="679">
        <f t="shared" si="23"/>
        <v>0</v>
      </c>
      <c r="AI9" s="33"/>
      <c r="AJ9" s="525">
        <f t="shared" si="6"/>
        <v>0</v>
      </c>
      <c r="AK9" s="526">
        <f t="shared" si="7"/>
        <v>0</v>
      </c>
      <c r="AL9" s="526">
        <f t="shared" si="7"/>
        <v>0</v>
      </c>
      <c r="AM9" s="526">
        <f t="shared" si="7"/>
        <v>0</v>
      </c>
      <c r="AN9" s="527">
        <f t="shared" si="7"/>
        <v>0</v>
      </c>
      <c r="AO9" s="527">
        <f t="shared" si="7"/>
        <v>0</v>
      </c>
      <c r="AP9" s="527">
        <f t="shared" si="7"/>
        <v>0</v>
      </c>
      <c r="AQ9" s="102"/>
      <c r="AR9" s="103"/>
    </row>
    <row r="10" spans="1:44">
      <c r="A10" s="26"/>
      <c r="B10" s="24"/>
      <c r="C10" s="686"/>
      <c r="D10" s="687"/>
      <c r="E10" s="685"/>
      <c r="F10" s="685"/>
      <c r="G10" s="685"/>
      <c r="H10" s="685"/>
      <c r="I10" s="685"/>
      <c r="J10" s="685"/>
      <c r="K10" s="688"/>
      <c r="L10" s="689"/>
      <c r="M10" s="60">
        <f t="shared" si="0"/>
        <v>0</v>
      </c>
      <c r="N10" s="275">
        <f t="shared" si="1"/>
        <v>0</v>
      </c>
      <c r="O10" s="274">
        <f t="shared" si="8"/>
        <v>0</v>
      </c>
      <c r="P10" s="65">
        <f t="shared" si="2"/>
        <v>0</v>
      </c>
      <c r="Q10" s="279">
        <f t="shared" si="9"/>
        <v>0</v>
      </c>
      <c r="R10" s="274">
        <f t="shared" si="10"/>
        <v>0</v>
      </c>
      <c r="S10" s="65">
        <f t="shared" si="3"/>
        <v>0</v>
      </c>
      <c r="T10" s="279">
        <f t="shared" si="11"/>
        <v>0</v>
      </c>
      <c r="U10" s="274">
        <f t="shared" si="12"/>
        <v>0</v>
      </c>
      <c r="V10" s="65">
        <f t="shared" si="4"/>
        <v>0</v>
      </c>
      <c r="W10" s="279">
        <f t="shared" si="13"/>
        <v>0</v>
      </c>
      <c r="X10" s="274">
        <f t="shared" si="14"/>
        <v>0</v>
      </c>
      <c r="Y10" s="65">
        <f t="shared" si="5"/>
        <v>0</v>
      </c>
      <c r="Z10" s="279">
        <f t="shared" si="15"/>
        <v>0</v>
      </c>
      <c r="AA10" s="274">
        <f t="shared" si="16"/>
        <v>0</v>
      </c>
      <c r="AB10" s="72">
        <f t="shared" si="17"/>
        <v>0</v>
      </c>
      <c r="AC10" s="279">
        <f t="shared" si="18"/>
        <v>0</v>
      </c>
      <c r="AD10" s="274">
        <f t="shared" si="19"/>
        <v>0</v>
      </c>
      <c r="AE10" s="72">
        <f t="shared" si="20"/>
        <v>0</v>
      </c>
      <c r="AF10" s="279">
        <f t="shared" si="21"/>
        <v>0</v>
      </c>
      <c r="AG10" s="274">
        <f t="shared" si="22"/>
        <v>0</v>
      </c>
      <c r="AH10" s="679">
        <f t="shared" si="23"/>
        <v>0</v>
      </c>
      <c r="AI10" s="33"/>
      <c r="AJ10" s="525">
        <f t="shared" si="6"/>
        <v>0</v>
      </c>
      <c r="AK10" s="526">
        <f t="shared" si="7"/>
        <v>0</v>
      </c>
      <c r="AL10" s="526">
        <f t="shared" si="7"/>
        <v>0</v>
      </c>
      <c r="AM10" s="526">
        <f t="shared" si="7"/>
        <v>0</v>
      </c>
      <c r="AN10" s="527">
        <f t="shared" si="7"/>
        <v>0</v>
      </c>
      <c r="AO10" s="527">
        <f t="shared" si="7"/>
        <v>0</v>
      </c>
      <c r="AP10" s="527">
        <f t="shared" si="7"/>
        <v>0</v>
      </c>
      <c r="AQ10" s="102"/>
      <c r="AR10" s="103"/>
    </row>
    <row r="11" spans="1:44">
      <c r="A11" s="26"/>
      <c r="B11" s="24"/>
      <c r="C11" s="69"/>
      <c r="D11" s="685"/>
      <c r="E11" s="685"/>
      <c r="F11" s="685"/>
      <c r="G11" s="685"/>
      <c r="H11" s="685"/>
      <c r="I11" s="685"/>
      <c r="J11" s="685"/>
      <c r="K11" s="283"/>
      <c r="L11" s="531"/>
      <c r="M11" s="60">
        <f t="shared" si="0"/>
        <v>0</v>
      </c>
      <c r="N11" s="275">
        <f t="shared" si="1"/>
        <v>0</v>
      </c>
      <c r="O11" s="274">
        <f t="shared" si="8"/>
        <v>0</v>
      </c>
      <c r="P11" s="65">
        <f t="shared" si="2"/>
        <v>0</v>
      </c>
      <c r="Q11" s="279">
        <f t="shared" si="9"/>
        <v>0</v>
      </c>
      <c r="R11" s="274">
        <f t="shared" si="10"/>
        <v>0</v>
      </c>
      <c r="S11" s="65">
        <f t="shared" si="3"/>
        <v>0</v>
      </c>
      <c r="T11" s="279">
        <f t="shared" si="11"/>
        <v>0</v>
      </c>
      <c r="U11" s="274">
        <f t="shared" si="12"/>
        <v>0</v>
      </c>
      <c r="V11" s="65">
        <f t="shared" si="4"/>
        <v>0</v>
      </c>
      <c r="W11" s="279">
        <f t="shared" si="13"/>
        <v>0</v>
      </c>
      <c r="X11" s="274">
        <f t="shared" si="14"/>
        <v>0</v>
      </c>
      <c r="Y11" s="65">
        <f t="shared" si="5"/>
        <v>0</v>
      </c>
      <c r="Z11" s="279">
        <f t="shared" si="15"/>
        <v>0</v>
      </c>
      <c r="AA11" s="274">
        <f t="shared" si="16"/>
        <v>0</v>
      </c>
      <c r="AB11" s="72">
        <f t="shared" si="17"/>
        <v>0</v>
      </c>
      <c r="AC11" s="279">
        <f t="shared" si="18"/>
        <v>0</v>
      </c>
      <c r="AD11" s="274">
        <f t="shared" si="19"/>
        <v>0</v>
      </c>
      <c r="AE11" s="72">
        <f t="shared" si="20"/>
        <v>0</v>
      </c>
      <c r="AF11" s="279">
        <f t="shared" si="21"/>
        <v>0</v>
      </c>
      <c r="AG11" s="274">
        <f t="shared" si="22"/>
        <v>0</v>
      </c>
      <c r="AH11" s="679">
        <f t="shared" si="23"/>
        <v>0</v>
      </c>
      <c r="AI11" s="33"/>
      <c r="AJ11" s="525">
        <f t="shared" si="6"/>
        <v>0</v>
      </c>
      <c r="AK11" s="526">
        <f t="shared" si="7"/>
        <v>0</v>
      </c>
      <c r="AL11" s="526">
        <f t="shared" si="7"/>
        <v>0</v>
      </c>
      <c r="AM11" s="526">
        <f t="shared" si="7"/>
        <v>0</v>
      </c>
      <c r="AN11" s="527">
        <f t="shared" si="7"/>
        <v>0</v>
      </c>
      <c r="AO11" s="527">
        <f t="shared" si="7"/>
        <v>0</v>
      </c>
      <c r="AP11" s="527">
        <f t="shared" si="7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90"/>
      <c r="L12" s="531"/>
      <c r="M12" s="60">
        <f t="shared" si="0"/>
        <v>0</v>
      </c>
      <c r="N12" s="275">
        <f t="shared" si="1"/>
        <v>0</v>
      </c>
      <c r="O12" s="274">
        <f t="shared" si="8"/>
        <v>0</v>
      </c>
      <c r="P12" s="65">
        <f t="shared" si="2"/>
        <v>0</v>
      </c>
      <c r="Q12" s="279">
        <f t="shared" si="9"/>
        <v>0</v>
      </c>
      <c r="R12" s="274">
        <f t="shared" si="10"/>
        <v>0</v>
      </c>
      <c r="S12" s="65">
        <f t="shared" si="3"/>
        <v>0</v>
      </c>
      <c r="T12" s="279">
        <f t="shared" si="11"/>
        <v>0</v>
      </c>
      <c r="U12" s="274">
        <f t="shared" si="12"/>
        <v>0</v>
      </c>
      <c r="V12" s="65">
        <f t="shared" si="4"/>
        <v>0</v>
      </c>
      <c r="W12" s="279">
        <f t="shared" si="13"/>
        <v>0</v>
      </c>
      <c r="X12" s="274">
        <f t="shared" si="14"/>
        <v>0</v>
      </c>
      <c r="Y12" s="65">
        <f t="shared" si="5"/>
        <v>0</v>
      </c>
      <c r="Z12" s="279">
        <f t="shared" si="15"/>
        <v>0</v>
      </c>
      <c r="AA12" s="274">
        <f t="shared" si="16"/>
        <v>0</v>
      </c>
      <c r="AB12" s="72">
        <f t="shared" si="17"/>
        <v>0</v>
      </c>
      <c r="AC12" s="279">
        <f t="shared" si="18"/>
        <v>0</v>
      </c>
      <c r="AD12" s="274">
        <f t="shared" si="19"/>
        <v>0</v>
      </c>
      <c r="AE12" s="72">
        <f t="shared" si="20"/>
        <v>0</v>
      </c>
      <c r="AF12" s="279">
        <f t="shared" si="21"/>
        <v>0</v>
      </c>
      <c r="AG12" s="274">
        <f t="shared" si="22"/>
        <v>0</v>
      </c>
      <c r="AH12" s="679">
        <f t="shared" si="23"/>
        <v>0</v>
      </c>
      <c r="AI12" s="33"/>
      <c r="AJ12" s="525">
        <f t="shared" si="6"/>
        <v>0</v>
      </c>
      <c r="AK12" s="526">
        <f t="shared" si="7"/>
        <v>0</v>
      </c>
      <c r="AL12" s="526">
        <f t="shared" si="7"/>
        <v>0</v>
      </c>
      <c r="AM12" s="526">
        <f t="shared" si="7"/>
        <v>0</v>
      </c>
      <c r="AN12" s="527">
        <f t="shared" si="7"/>
        <v>0</v>
      </c>
      <c r="AO12" s="527">
        <f t="shared" si="7"/>
        <v>0</v>
      </c>
      <c r="AP12" s="527">
        <f t="shared" si="7"/>
        <v>0</v>
      </c>
      <c r="AQ12" s="102"/>
      <c r="AR12" s="103"/>
    </row>
    <row r="13" spans="1:44">
      <c r="A13" s="26"/>
      <c r="B13" s="24"/>
      <c r="C13" s="686"/>
      <c r="D13" s="687"/>
      <c r="E13" s="685"/>
      <c r="F13" s="685"/>
      <c r="G13" s="685"/>
      <c r="H13" s="685"/>
      <c r="I13" s="685"/>
      <c r="J13" s="685"/>
      <c r="K13" s="688"/>
      <c r="L13" s="689"/>
      <c r="M13" s="60">
        <f t="shared" si="0"/>
        <v>0</v>
      </c>
      <c r="N13" s="275">
        <f t="shared" si="1"/>
        <v>0</v>
      </c>
      <c r="O13" s="274">
        <f t="shared" si="8"/>
        <v>0</v>
      </c>
      <c r="P13" s="65">
        <f t="shared" si="2"/>
        <v>0</v>
      </c>
      <c r="Q13" s="279">
        <f t="shared" si="9"/>
        <v>0</v>
      </c>
      <c r="R13" s="274">
        <f t="shared" si="10"/>
        <v>0</v>
      </c>
      <c r="S13" s="65">
        <f t="shared" si="3"/>
        <v>0</v>
      </c>
      <c r="T13" s="279">
        <f t="shared" si="11"/>
        <v>0</v>
      </c>
      <c r="U13" s="274">
        <f t="shared" si="12"/>
        <v>0</v>
      </c>
      <c r="V13" s="65">
        <f t="shared" si="4"/>
        <v>0</v>
      </c>
      <c r="W13" s="279">
        <f t="shared" si="13"/>
        <v>0</v>
      </c>
      <c r="X13" s="274">
        <f t="shared" si="14"/>
        <v>0</v>
      </c>
      <c r="Y13" s="65">
        <f t="shared" si="5"/>
        <v>0</v>
      </c>
      <c r="Z13" s="279">
        <f t="shared" si="15"/>
        <v>0</v>
      </c>
      <c r="AA13" s="274">
        <f t="shared" si="16"/>
        <v>0</v>
      </c>
      <c r="AB13" s="72">
        <f t="shared" si="17"/>
        <v>0</v>
      </c>
      <c r="AC13" s="279">
        <f t="shared" si="18"/>
        <v>0</v>
      </c>
      <c r="AD13" s="274">
        <f t="shared" si="19"/>
        <v>0</v>
      </c>
      <c r="AE13" s="72">
        <f t="shared" si="20"/>
        <v>0</v>
      </c>
      <c r="AF13" s="279">
        <f t="shared" si="21"/>
        <v>0</v>
      </c>
      <c r="AG13" s="274">
        <f t="shared" si="22"/>
        <v>0</v>
      </c>
      <c r="AH13" s="679">
        <f t="shared" si="23"/>
        <v>0</v>
      </c>
      <c r="AI13" s="33"/>
      <c r="AJ13" s="525">
        <f t="shared" si="6"/>
        <v>0</v>
      </c>
      <c r="AK13" s="526">
        <f t="shared" si="7"/>
        <v>0</v>
      </c>
      <c r="AL13" s="526">
        <f t="shared" si="7"/>
        <v>0</v>
      </c>
      <c r="AM13" s="526">
        <f t="shared" si="7"/>
        <v>0</v>
      </c>
      <c r="AN13" s="527">
        <f t="shared" si="7"/>
        <v>0</v>
      </c>
      <c r="AO13" s="527">
        <f t="shared" si="7"/>
        <v>0</v>
      </c>
      <c r="AP13" s="527">
        <f t="shared" si="7"/>
        <v>0</v>
      </c>
      <c r="AQ13" s="102"/>
      <c r="AR13" s="103"/>
    </row>
    <row r="14" spans="1:44">
      <c r="A14" s="26"/>
      <c r="B14" s="24"/>
      <c r="C14" s="69"/>
      <c r="D14" s="685"/>
      <c r="E14" s="685"/>
      <c r="F14" s="685"/>
      <c r="G14" s="685"/>
      <c r="H14" s="685"/>
      <c r="I14" s="685"/>
      <c r="J14" s="685"/>
      <c r="K14" s="283"/>
      <c r="L14" s="531"/>
      <c r="M14" s="60">
        <f t="shared" si="0"/>
        <v>0</v>
      </c>
      <c r="N14" s="275">
        <f t="shared" si="1"/>
        <v>0</v>
      </c>
      <c r="O14" s="274">
        <f t="shared" si="8"/>
        <v>0</v>
      </c>
      <c r="P14" s="65">
        <f t="shared" si="2"/>
        <v>0</v>
      </c>
      <c r="Q14" s="279">
        <f t="shared" si="9"/>
        <v>0</v>
      </c>
      <c r="R14" s="274">
        <f t="shared" si="10"/>
        <v>0</v>
      </c>
      <c r="S14" s="65">
        <f t="shared" si="3"/>
        <v>0</v>
      </c>
      <c r="T14" s="279">
        <f t="shared" si="11"/>
        <v>0</v>
      </c>
      <c r="U14" s="274">
        <f t="shared" si="12"/>
        <v>0</v>
      </c>
      <c r="V14" s="65">
        <f t="shared" si="4"/>
        <v>0</v>
      </c>
      <c r="W14" s="279">
        <f t="shared" si="13"/>
        <v>0</v>
      </c>
      <c r="X14" s="274">
        <f t="shared" si="14"/>
        <v>0</v>
      </c>
      <c r="Y14" s="65">
        <f t="shared" si="5"/>
        <v>0</v>
      </c>
      <c r="Z14" s="279">
        <f t="shared" si="15"/>
        <v>0</v>
      </c>
      <c r="AA14" s="274">
        <f t="shared" si="16"/>
        <v>0</v>
      </c>
      <c r="AB14" s="72">
        <f t="shared" si="17"/>
        <v>0</v>
      </c>
      <c r="AC14" s="279">
        <f t="shared" si="18"/>
        <v>0</v>
      </c>
      <c r="AD14" s="274">
        <f t="shared" si="19"/>
        <v>0</v>
      </c>
      <c r="AE14" s="72">
        <f t="shared" si="20"/>
        <v>0</v>
      </c>
      <c r="AF14" s="279">
        <f t="shared" si="21"/>
        <v>0</v>
      </c>
      <c r="AG14" s="274">
        <f t="shared" si="22"/>
        <v>0</v>
      </c>
      <c r="AH14" s="679">
        <f t="shared" si="23"/>
        <v>0</v>
      </c>
      <c r="AI14" s="33"/>
      <c r="AJ14" s="525">
        <f t="shared" si="6"/>
        <v>0</v>
      </c>
      <c r="AK14" s="526">
        <f t="shared" si="7"/>
        <v>0</v>
      </c>
      <c r="AL14" s="526">
        <f t="shared" si="7"/>
        <v>0</v>
      </c>
      <c r="AM14" s="526">
        <f t="shared" si="7"/>
        <v>0</v>
      </c>
      <c r="AN14" s="527">
        <f t="shared" si="7"/>
        <v>0</v>
      </c>
      <c r="AO14" s="527">
        <f t="shared" si="7"/>
        <v>0</v>
      </c>
      <c r="AP14" s="527">
        <f t="shared" si="7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84"/>
      <c r="L15" s="531"/>
      <c r="M15" s="60">
        <f t="shared" si="0"/>
        <v>0</v>
      </c>
      <c r="N15" s="275">
        <f t="shared" si="1"/>
        <v>0</v>
      </c>
      <c r="O15" s="274">
        <f t="shared" si="8"/>
        <v>0</v>
      </c>
      <c r="P15" s="66">
        <f t="shared" si="2"/>
        <v>0</v>
      </c>
      <c r="Q15" s="280">
        <f t="shared" si="9"/>
        <v>0</v>
      </c>
      <c r="R15" s="274">
        <f t="shared" si="10"/>
        <v>0</v>
      </c>
      <c r="S15" s="66">
        <f t="shared" si="3"/>
        <v>0</v>
      </c>
      <c r="T15" s="280">
        <f t="shared" si="11"/>
        <v>0</v>
      </c>
      <c r="U15" s="274">
        <f t="shared" si="12"/>
        <v>0</v>
      </c>
      <c r="V15" s="66">
        <f t="shared" si="4"/>
        <v>0</v>
      </c>
      <c r="W15" s="280">
        <f t="shared" si="13"/>
        <v>0</v>
      </c>
      <c r="X15" s="274">
        <f t="shared" si="14"/>
        <v>0</v>
      </c>
      <c r="Y15" s="66">
        <f t="shared" si="5"/>
        <v>0</v>
      </c>
      <c r="Z15" s="280">
        <f t="shared" si="15"/>
        <v>0</v>
      </c>
      <c r="AA15" s="274">
        <f t="shared" si="16"/>
        <v>0</v>
      </c>
      <c r="AB15" s="72">
        <f t="shared" si="17"/>
        <v>0</v>
      </c>
      <c r="AC15" s="280">
        <f t="shared" si="18"/>
        <v>0</v>
      </c>
      <c r="AD15" s="274">
        <f t="shared" si="19"/>
        <v>0</v>
      </c>
      <c r="AE15" s="72">
        <f t="shared" si="20"/>
        <v>0</v>
      </c>
      <c r="AF15" s="280">
        <f t="shared" si="21"/>
        <v>0</v>
      </c>
      <c r="AG15" s="274">
        <f t="shared" si="22"/>
        <v>0</v>
      </c>
      <c r="AH15" s="679">
        <f t="shared" si="23"/>
        <v>0</v>
      </c>
      <c r="AI15" s="33"/>
      <c r="AJ15" s="528">
        <f t="shared" si="6"/>
        <v>0</v>
      </c>
      <c r="AK15" s="529">
        <f t="shared" si="7"/>
        <v>0</v>
      </c>
      <c r="AL15" s="529">
        <f t="shared" si="7"/>
        <v>0</v>
      </c>
      <c r="AM15" s="529">
        <f t="shared" si="7"/>
        <v>0</v>
      </c>
      <c r="AN15" s="530">
        <f t="shared" si="7"/>
        <v>0</v>
      </c>
      <c r="AO15" s="530">
        <f t="shared" si="7"/>
        <v>0</v>
      </c>
      <c r="AP15" s="530">
        <f t="shared" si="7"/>
        <v>0</v>
      </c>
      <c r="AQ15" s="104"/>
      <c r="AR15" s="105"/>
    </row>
    <row r="16" spans="1:44" ht="13.5" thickBot="1">
      <c r="A16" s="308" t="s">
        <v>39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62"/>
      <c r="N16" s="178">
        <f>ROUND(SUM(N6:N15),0)</f>
        <v>0</v>
      </c>
      <c r="O16" s="178">
        <f>ROUND(SUM(O6:O15),0)</f>
        <v>0</v>
      </c>
      <c r="P16" s="59"/>
      <c r="Q16" s="178">
        <f>ROUND(SUM(Q6:Q15),0)</f>
        <v>0</v>
      </c>
      <c r="R16" s="178">
        <f>ROUND(SUM(R6:R15),0)</f>
        <v>0</v>
      </c>
      <c r="S16" s="62"/>
      <c r="T16" s="178">
        <f>ROUND(SUM(T6:T15),0)</f>
        <v>0</v>
      </c>
      <c r="U16" s="178">
        <f>ROUND(SUM(U6:U15),0)</f>
        <v>0</v>
      </c>
      <c r="V16" s="62"/>
      <c r="W16" s="178">
        <f>ROUND(SUM(W6:W15),0)</f>
        <v>0</v>
      </c>
      <c r="X16" s="178">
        <f>ROUND(SUM(X6:X15),0)</f>
        <v>0</v>
      </c>
      <c r="Y16" s="62"/>
      <c r="Z16" s="178">
        <f>ROUND(SUM(Z6:Z15),0)</f>
        <v>0</v>
      </c>
      <c r="AA16" s="178">
        <f>ROUND(SUM(AA6:AA15),0)</f>
        <v>0</v>
      </c>
      <c r="AB16" s="62"/>
      <c r="AC16" s="178">
        <f>ROUND(SUM(AC6:AC15),0)</f>
        <v>0</v>
      </c>
      <c r="AD16" s="178">
        <f>ROUND(SUM(AD6:AD15),0)</f>
        <v>0</v>
      </c>
      <c r="AE16" s="62"/>
      <c r="AF16" s="178">
        <f>ROUND(SUM(AF6:AF15),0)</f>
        <v>0</v>
      </c>
      <c r="AG16" s="178">
        <f>ROUND(SUM(AG6:AG15),0)</f>
        <v>0</v>
      </c>
      <c r="AH16" s="282">
        <f>SUM(AH6:AH15)</f>
        <v>0</v>
      </c>
      <c r="AI16" s="30"/>
      <c r="AM16" s="3"/>
      <c r="AQ16" s="30"/>
    </row>
    <row r="17" spans="1:43" ht="13.5" thickBot="1">
      <c r="A17" s="665" t="s">
        <v>40</v>
      </c>
      <c r="B17" s="666"/>
      <c r="C17" s="666"/>
      <c r="D17" s="666"/>
      <c r="E17" s="666"/>
      <c r="F17" s="666"/>
      <c r="G17" s="666"/>
      <c r="H17" s="666"/>
      <c r="I17" s="666"/>
      <c r="J17" s="666"/>
      <c r="K17" s="666"/>
      <c r="L17" s="666"/>
      <c r="M17" s="667"/>
      <c r="N17" s="659"/>
      <c r="O17" s="660">
        <f>SUM(N6:O15)</f>
        <v>0</v>
      </c>
      <c r="P17" s="667"/>
      <c r="Q17" s="659"/>
      <c r="R17" s="660">
        <f>SUM(Q6:R15)</f>
        <v>0</v>
      </c>
      <c r="S17" s="667"/>
      <c r="T17" s="659"/>
      <c r="U17" s="660">
        <f>SUM(T6:U15)</f>
        <v>0</v>
      </c>
      <c r="V17" s="667"/>
      <c r="W17" s="659"/>
      <c r="X17" s="660">
        <f>SUM(W6:X15)</f>
        <v>0</v>
      </c>
      <c r="Y17" s="667"/>
      <c r="Z17" s="659"/>
      <c r="AA17" s="660">
        <f>SUM(Z6:AA15)</f>
        <v>0</v>
      </c>
      <c r="AB17" s="667"/>
      <c r="AC17" s="659"/>
      <c r="AD17" s="660">
        <f>SUM(AC6:AD15)</f>
        <v>0</v>
      </c>
      <c r="AE17" s="667"/>
      <c r="AF17" s="659"/>
      <c r="AG17" s="660">
        <f>SUM(AF6:AG15)</f>
        <v>0</v>
      </c>
      <c r="AH17" s="691">
        <f>SUM(O17:AG17)</f>
        <v>0</v>
      </c>
      <c r="AI17" s="30"/>
      <c r="AM17" s="4"/>
      <c r="AQ17" s="30"/>
    </row>
    <row r="18" spans="1:43" s="328" customFormat="1" ht="5.0999999999999996" customHeight="1">
      <c r="A18" s="532"/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692"/>
      <c r="AI18" s="534"/>
      <c r="AM18" s="428"/>
      <c r="AQ18" s="534"/>
    </row>
    <row r="19" spans="1:43">
      <c r="A19" s="285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6"/>
      <c r="AI19" s="9"/>
      <c r="AM19" s="4"/>
      <c r="AQ19" s="9"/>
    </row>
    <row r="20" spans="1:43">
      <c r="A20" s="414" t="s">
        <v>43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3"/>
      <c r="N20" s="180"/>
      <c r="O20" s="181">
        <v>0</v>
      </c>
      <c r="P20" s="63"/>
      <c r="Q20" s="180"/>
      <c r="R20" s="181">
        <v>0</v>
      </c>
      <c r="S20" s="63"/>
      <c r="T20" s="180"/>
      <c r="U20" s="181">
        <v>0</v>
      </c>
      <c r="V20" s="63"/>
      <c r="W20" s="180"/>
      <c r="X20" s="181">
        <v>0</v>
      </c>
      <c r="Y20" s="63"/>
      <c r="Z20" s="180"/>
      <c r="AA20" s="181">
        <v>0</v>
      </c>
      <c r="AB20" s="63"/>
      <c r="AC20" s="180"/>
      <c r="AD20" s="181">
        <v>0</v>
      </c>
      <c r="AE20" s="63"/>
      <c r="AF20" s="180"/>
      <c r="AG20" s="181">
        <v>0</v>
      </c>
      <c r="AH20" s="287">
        <f>SUM(O20:AG20)</f>
        <v>0</v>
      </c>
      <c r="AI20" s="30"/>
      <c r="AM20" s="4"/>
      <c r="AQ20" s="30"/>
    </row>
    <row r="21" spans="1:43">
      <c r="A21" s="415" t="s">
        <v>43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4"/>
      <c r="N21" s="182"/>
      <c r="O21" s="183">
        <v>0</v>
      </c>
      <c r="P21" s="64"/>
      <c r="Q21" s="182"/>
      <c r="R21" s="183">
        <v>0</v>
      </c>
      <c r="S21" s="64"/>
      <c r="T21" s="182"/>
      <c r="U21" s="183">
        <v>0</v>
      </c>
      <c r="V21" s="64"/>
      <c r="W21" s="182"/>
      <c r="X21" s="183">
        <v>0</v>
      </c>
      <c r="Y21" s="64"/>
      <c r="Z21" s="182"/>
      <c r="AA21" s="183">
        <v>0</v>
      </c>
      <c r="AB21" s="64"/>
      <c r="AC21" s="182"/>
      <c r="AD21" s="183">
        <v>0</v>
      </c>
      <c r="AE21" s="64"/>
      <c r="AF21" s="182"/>
      <c r="AG21" s="183">
        <v>0</v>
      </c>
      <c r="AH21" s="679">
        <f>SUM(O21:AG21)</f>
        <v>0</v>
      </c>
      <c r="AI21" s="30"/>
      <c r="AM21" s="4"/>
      <c r="AQ21" s="30"/>
    </row>
    <row r="22" spans="1:43">
      <c r="A22" s="313" t="s">
        <v>44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7">
        <f>SUM(O22:AG22)</f>
        <v>0</v>
      </c>
      <c r="AI22" s="30"/>
      <c r="AM22" s="4"/>
      <c r="AQ22" s="30"/>
    </row>
    <row r="23" spans="1:43" s="328" customFormat="1" ht="5.0999999999999996" customHeight="1">
      <c r="A23" s="535"/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Z23" s="536"/>
      <c r="AA23" s="536"/>
      <c r="AB23" s="536"/>
      <c r="AC23" s="536"/>
      <c r="AD23" s="536"/>
      <c r="AE23" s="536"/>
      <c r="AF23" s="536"/>
      <c r="AG23" s="536"/>
      <c r="AH23" s="537"/>
      <c r="AI23" s="327"/>
      <c r="AM23" s="428"/>
      <c r="AQ23" s="327"/>
    </row>
    <row r="24" spans="1:43">
      <c r="A24" s="285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6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3"/>
      <c r="N25" s="180"/>
      <c r="O25" s="181">
        <v>0</v>
      </c>
      <c r="P25" s="63"/>
      <c r="Q25" s="180"/>
      <c r="R25" s="181">
        <v>0</v>
      </c>
      <c r="S25" s="63"/>
      <c r="T25" s="180"/>
      <c r="U25" s="181">
        <v>0</v>
      </c>
      <c r="V25" s="63"/>
      <c r="W25" s="180"/>
      <c r="X25" s="181">
        <v>0</v>
      </c>
      <c r="Y25" s="63"/>
      <c r="Z25" s="180"/>
      <c r="AA25" s="181">
        <v>0</v>
      </c>
      <c r="AB25" s="63"/>
      <c r="AC25" s="180"/>
      <c r="AD25" s="181">
        <v>0</v>
      </c>
      <c r="AE25" s="63"/>
      <c r="AF25" s="180"/>
      <c r="AG25" s="181">
        <v>0</v>
      </c>
      <c r="AH25" s="287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4"/>
      <c r="N26" s="182"/>
      <c r="O26" s="183">
        <v>0</v>
      </c>
      <c r="P26" s="64"/>
      <c r="Q26" s="182"/>
      <c r="R26" s="183">
        <v>0</v>
      </c>
      <c r="S26" s="64"/>
      <c r="T26" s="182"/>
      <c r="U26" s="183">
        <v>0</v>
      </c>
      <c r="V26" s="64"/>
      <c r="W26" s="182"/>
      <c r="X26" s="183">
        <v>0</v>
      </c>
      <c r="Y26" s="64"/>
      <c r="Z26" s="182"/>
      <c r="AA26" s="183">
        <v>0</v>
      </c>
      <c r="AB26" s="64"/>
      <c r="AC26" s="182"/>
      <c r="AD26" s="183">
        <v>0</v>
      </c>
      <c r="AE26" s="64"/>
      <c r="AF26" s="182"/>
      <c r="AG26" s="183">
        <v>0</v>
      </c>
      <c r="AH26" s="679">
        <f>SUM(O26:AG26)</f>
        <v>0</v>
      </c>
      <c r="AI26" s="30"/>
      <c r="AM26" s="4"/>
      <c r="AQ26" s="30"/>
    </row>
    <row r="27" spans="1:43">
      <c r="A27" s="313" t="s">
        <v>48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7">
        <f>SUM(O27:AG27)</f>
        <v>0</v>
      </c>
      <c r="AI27" s="30"/>
      <c r="AM27" s="4"/>
      <c r="AQ27" s="30"/>
    </row>
    <row r="28" spans="1:43" s="328" customFormat="1" ht="5.0999999999999996" customHeight="1">
      <c r="A28" s="427"/>
      <c r="B28" s="333"/>
      <c r="C28" s="334"/>
      <c r="D28" s="335"/>
      <c r="E28" s="335"/>
      <c r="F28" s="335"/>
      <c r="G28" s="335"/>
      <c r="H28" s="335"/>
      <c r="I28" s="335"/>
      <c r="J28" s="335"/>
      <c r="K28" s="336"/>
      <c r="L28" s="336"/>
      <c r="M28" s="336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538"/>
      <c r="AI28" s="339"/>
      <c r="AM28" s="428"/>
      <c r="AQ28" s="339"/>
    </row>
    <row r="29" spans="1:43">
      <c r="A29" s="716" t="s">
        <v>49</v>
      </c>
      <c r="B29" s="71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8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3"/>
      <c r="N30" s="180"/>
      <c r="O30" s="181">
        <v>0</v>
      </c>
      <c r="P30" s="63"/>
      <c r="Q30" s="180"/>
      <c r="R30" s="181">
        <v>0</v>
      </c>
      <c r="S30" s="63"/>
      <c r="T30" s="180"/>
      <c r="U30" s="181">
        <v>0</v>
      </c>
      <c r="V30" s="63"/>
      <c r="W30" s="180"/>
      <c r="X30" s="181">
        <v>0</v>
      </c>
      <c r="Y30" s="63"/>
      <c r="Z30" s="180"/>
      <c r="AA30" s="181">
        <v>0</v>
      </c>
      <c r="AB30" s="63"/>
      <c r="AC30" s="180"/>
      <c r="AD30" s="181">
        <v>0</v>
      </c>
      <c r="AE30" s="63"/>
      <c r="AF30" s="180"/>
      <c r="AG30" s="181">
        <v>0</v>
      </c>
      <c r="AH30" s="287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6"/>
      <c r="N31" s="186"/>
      <c r="O31" s="187">
        <v>0</v>
      </c>
      <c r="P31" s="86"/>
      <c r="Q31" s="186"/>
      <c r="R31" s="187">
        <v>0</v>
      </c>
      <c r="S31" s="86"/>
      <c r="T31" s="186"/>
      <c r="U31" s="187">
        <v>0</v>
      </c>
      <c r="V31" s="86"/>
      <c r="W31" s="186"/>
      <c r="X31" s="187">
        <v>0</v>
      </c>
      <c r="Y31" s="86"/>
      <c r="Z31" s="186"/>
      <c r="AA31" s="187">
        <v>0</v>
      </c>
      <c r="AB31" s="86"/>
      <c r="AC31" s="186"/>
      <c r="AD31" s="187">
        <v>0</v>
      </c>
      <c r="AE31" s="86"/>
      <c r="AF31" s="186"/>
      <c r="AG31" s="187">
        <v>0</v>
      </c>
      <c r="AH31" s="679">
        <f>SUM(O31:AG31)</f>
        <v>0</v>
      </c>
      <c r="AI31" s="34"/>
      <c r="AQ31" s="34"/>
    </row>
    <row r="32" spans="1:43">
      <c r="A32" s="409" t="s">
        <v>45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6"/>
      <c r="N32" s="186"/>
      <c r="O32" s="187">
        <v>0</v>
      </c>
      <c r="P32" s="86"/>
      <c r="Q32" s="186"/>
      <c r="R32" s="187">
        <v>0</v>
      </c>
      <c r="S32" s="86"/>
      <c r="T32" s="186"/>
      <c r="U32" s="187">
        <v>0</v>
      </c>
      <c r="V32" s="86"/>
      <c r="W32" s="186"/>
      <c r="X32" s="187">
        <v>0</v>
      </c>
      <c r="Y32" s="86"/>
      <c r="Z32" s="186"/>
      <c r="AA32" s="187">
        <v>0</v>
      </c>
      <c r="AB32" s="86"/>
      <c r="AC32" s="186"/>
      <c r="AD32" s="187">
        <v>0</v>
      </c>
      <c r="AE32" s="86"/>
      <c r="AF32" s="186"/>
      <c r="AG32" s="187">
        <v>0</v>
      </c>
      <c r="AH32" s="679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6"/>
      <c r="N33" s="186"/>
      <c r="O33" s="187">
        <v>0</v>
      </c>
      <c r="P33" s="86"/>
      <c r="Q33" s="186"/>
      <c r="R33" s="187">
        <v>0</v>
      </c>
      <c r="S33" s="86"/>
      <c r="T33" s="186"/>
      <c r="U33" s="187">
        <v>0</v>
      </c>
      <c r="V33" s="86"/>
      <c r="W33" s="186"/>
      <c r="X33" s="187">
        <v>0</v>
      </c>
      <c r="Y33" s="86"/>
      <c r="Z33" s="186"/>
      <c r="AA33" s="187">
        <v>0</v>
      </c>
      <c r="AB33" s="86"/>
      <c r="AC33" s="186"/>
      <c r="AD33" s="187">
        <v>0</v>
      </c>
      <c r="AE33" s="86"/>
      <c r="AF33" s="186"/>
      <c r="AG33" s="187">
        <v>0</v>
      </c>
      <c r="AH33" s="679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4"/>
      <c r="N34" s="182"/>
      <c r="O34" s="183">
        <v>0</v>
      </c>
      <c r="P34" s="64"/>
      <c r="Q34" s="182"/>
      <c r="R34" s="183">
        <v>0</v>
      </c>
      <c r="S34" s="64"/>
      <c r="T34" s="182"/>
      <c r="U34" s="183">
        <v>0</v>
      </c>
      <c r="V34" s="64"/>
      <c r="W34" s="182"/>
      <c r="X34" s="183">
        <v>0</v>
      </c>
      <c r="Y34" s="64"/>
      <c r="Z34" s="182"/>
      <c r="AA34" s="183">
        <v>0</v>
      </c>
      <c r="AB34" s="64"/>
      <c r="AC34" s="182"/>
      <c r="AD34" s="183">
        <v>0</v>
      </c>
      <c r="AE34" s="64"/>
      <c r="AF34" s="182"/>
      <c r="AG34" s="183">
        <v>0</v>
      </c>
      <c r="AH34" s="679">
        <f>SUM(O34:AG34)</f>
        <v>0</v>
      </c>
      <c r="AI34" s="30"/>
      <c r="AQ34" s="30"/>
    </row>
    <row r="35" spans="1:43">
      <c r="A35" s="313" t="s">
        <v>55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9">
        <f>SUM(AH30:AH34)</f>
        <v>0</v>
      </c>
      <c r="AI35" s="30"/>
      <c r="AQ35" s="30"/>
    </row>
    <row r="36" spans="1:43" s="328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9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300"/>
      <c r="AI37" s="9"/>
      <c r="AQ37" s="9"/>
    </row>
    <row r="38" spans="1:43" ht="12.75" customHeight="1">
      <c r="A38" s="403" t="s">
        <v>63</v>
      </c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63"/>
      <c r="N38" s="180"/>
      <c r="O38" s="181">
        <v>0</v>
      </c>
      <c r="P38" s="63"/>
      <c r="Q38" s="180"/>
      <c r="R38" s="181">
        <v>0</v>
      </c>
      <c r="S38" s="63"/>
      <c r="T38" s="180"/>
      <c r="U38" s="181">
        <v>0</v>
      </c>
      <c r="V38" s="63"/>
      <c r="W38" s="180"/>
      <c r="X38" s="181">
        <v>0</v>
      </c>
      <c r="Y38" s="63"/>
      <c r="Z38" s="180"/>
      <c r="AA38" s="181">
        <v>0</v>
      </c>
      <c r="AB38" s="63"/>
      <c r="AC38" s="180"/>
      <c r="AD38" s="181">
        <v>0</v>
      </c>
      <c r="AE38" s="63"/>
      <c r="AF38" s="180"/>
      <c r="AG38" s="181">
        <v>0</v>
      </c>
      <c r="AH38" s="287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6"/>
      <c r="N39" s="186"/>
      <c r="O39" s="187">
        <v>0</v>
      </c>
      <c r="P39" s="86"/>
      <c r="Q39" s="186"/>
      <c r="R39" s="187">
        <v>0</v>
      </c>
      <c r="S39" s="86"/>
      <c r="T39" s="186"/>
      <c r="U39" s="187">
        <v>0</v>
      </c>
      <c r="V39" s="86"/>
      <c r="W39" s="186"/>
      <c r="X39" s="187">
        <v>0</v>
      </c>
      <c r="Y39" s="86"/>
      <c r="Z39" s="186"/>
      <c r="AA39" s="187">
        <v>0</v>
      </c>
      <c r="AB39" s="86"/>
      <c r="AC39" s="186"/>
      <c r="AD39" s="187">
        <v>0</v>
      </c>
      <c r="AE39" s="86"/>
      <c r="AF39" s="186"/>
      <c r="AG39" s="187">
        <v>0</v>
      </c>
      <c r="AH39" s="679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2"/>
      <c r="L40" s="472"/>
      <c r="M40" s="86"/>
      <c r="N40" s="186"/>
      <c r="O40" s="187">
        <v>0</v>
      </c>
      <c r="P40" s="86"/>
      <c r="Q40" s="186"/>
      <c r="R40" s="187">
        <v>0</v>
      </c>
      <c r="S40" s="86"/>
      <c r="T40" s="186"/>
      <c r="U40" s="187">
        <v>0</v>
      </c>
      <c r="V40" s="86"/>
      <c r="W40" s="186"/>
      <c r="X40" s="187">
        <v>0</v>
      </c>
      <c r="Y40" s="86"/>
      <c r="Z40" s="186"/>
      <c r="AA40" s="187">
        <v>0</v>
      </c>
      <c r="AB40" s="86"/>
      <c r="AC40" s="186"/>
      <c r="AD40" s="187">
        <v>0</v>
      </c>
      <c r="AE40" s="86"/>
      <c r="AF40" s="186"/>
      <c r="AG40" s="187">
        <v>0</v>
      </c>
      <c r="AH40" s="679">
        <f t="shared" si="24"/>
        <v>0</v>
      </c>
      <c r="AI40" s="34"/>
      <c r="AQ40" s="34"/>
    </row>
    <row r="41" spans="1:43" ht="12.75" customHeight="1">
      <c r="A41" s="405" t="s">
        <v>122</v>
      </c>
      <c r="B41" s="362"/>
      <c r="C41" s="362"/>
      <c r="D41" s="362"/>
      <c r="E41" s="400"/>
      <c r="F41" s="410"/>
      <c r="G41" s="410"/>
      <c r="H41" s="400"/>
      <c r="I41" s="400"/>
      <c r="J41" s="400"/>
      <c r="K41" s="495">
        <v>0</v>
      </c>
      <c r="L41" s="499">
        <v>0</v>
      </c>
      <c r="M41" s="87"/>
      <c r="N41" s="290"/>
      <c r="O41" s="189">
        <f>L41</f>
        <v>0</v>
      </c>
      <c r="P41" s="87"/>
      <c r="Q41" s="290"/>
      <c r="R41" s="189">
        <f>ROUND(O41*(1+$K$41),0)</f>
        <v>0</v>
      </c>
      <c r="S41" s="87"/>
      <c r="T41" s="290"/>
      <c r="U41" s="189">
        <f>ROUND(R41*(1+$K$41),0)</f>
        <v>0</v>
      </c>
      <c r="V41" s="87"/>
      <c r="W41" s="290"/>
      <c r="X41" s="189">
        <f>ROUND(U41*(1+$K$41),0)</f>
        <v>0</v>
      </c>
      <c r="Y41" s="87"/>
      <c r="Z41" s="290"/>
      <c r="AA41" s="189">
        <f>ROUND(X41*(1+$K$41),0)</f>
        <v>0</v>
      </c>
      <c r="AB41" s="87"/>
      <c r="AC41" s="290"/>
      <c r="AD41" s="189">
        <f>ROUND(AA41*(1+$K$41),0)</f>
        <v>0</v>
      </c>
      <c r="AE41" s="87"/>
      <c r="AF41" s="290"/>
      <c r="AG41" s="189">
        <f>ROUND(AD41*(1+$K$41),0)</f>
        <v>0</v>
      </c>
      <c r="AH41" s="679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6"/>
      <c r="N42" s="186"/>
      <c r="O42" s="187">
        <v>0</v>
      </c>
      <c r="P42" s="86"/>
      <c r="Q42" s="186"/>
      <c r="R42" s="187">
        <v>0</v>
      </c>
      <c r="S42" s="86"/>
      <c r="T42" s="186"/>
      <c r="U42" s="187">
        <v>0</v>
      </c>
      <c r="V42" s="86"/>
      <c r="W42" s="186"/>
      <c r="X42" s="187">
        <v>0</v>
      </c>
      <c r="Y42" s="86"/>
      <c r="Z42" s="186"/>
      <c r="AA42" s="187">
        <v>0</v>
      </c>
      <c r="AB42" s="86"/>
      <c r="AC42" s="186"/>
      <c r="AD42" s="187">
        <v>0</v>
      </c>
      <c r="AE42" s="86"/>
      <c r="AF42" s="186"/>
      <c r="AG42" s="187">
        <v>0</v>
      </c>
      <c r="AH42" s="679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6"/>
      <c r="N43" s="186"/>
      <c r="O43" s="187">
        <v>0</v>
      </c>
      <c r="P43" s="86"/>
      <c r="Q43" s="186"/>
      <c r="R43" s="187">
        <v>0</v>
      </c>
      <c r="S43" s="86"/>
      <c r="T43" s="186"/>
      <c r="U43" s="187">
        <v>0</v>
      </c>
      <c r="V43" s="86"/>
      <c r="W43" s="186"/>
      <c r="X43" s="187">
        <v>0</v>
      </c>
      <c r="Y43" s="86"/>
      <c r="Z43" s="186"/>
      <c r="AA43" s="187">
        <v>0</v>
      </c>
      <c r="AB43" s="86"/>
      <c r="AC43" s="186"/>
      <c r="AD43" s="187">
        <v>0</v>
      </c>
      <c r="AE43" s="86"/>
      <c r="AF43" s="186"/>
      <c r="AG43" s="187">
        <v>0</v>
      </c>
      <c r="AH43" s="679">
        <f t="shared" si="24"/>
        <v>0</v>
      </c>
      <c r="AI43" s="30"/>
      <c r="AQ43" s="30"/>
    </row>
    <row r="44" spans="1:43">
      <c r="A44" s="405" t="s">
        <v>125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86"/>
      <c r="N44" s="186"/>
      <c r="O44" s="187">
        <v>0</v>
      </c>
      <c r="P44" s="86"/>
      <c r="Q44" s="186"/>
      <c r="R44" s="187">
        <v>0</v>
      </c>
      <c r="S44" s="86"/>
      <c r="T44" s="186"/>
      <c r="U44" s="187">
        <v>0</v>
      </c>
      <c r="V44" s="86"/>
      <c r="W44" s="186"/>
      <c r="X44" s="187">
        <v>0</v>
      </c>
      <c r="Y44" s="86"/>
      <c r="Z44" s="186"/>
      <c r="AA44" s="187">
        <v>0</v>
      </c>
      <c r="AB44" s="86"/>
      <c r="AC44" s="186"/>
      <c r="AD44" s="187">
        <v>0</v>
      </c>
      <c r="AE44" s="86"/>
      <c r="AF44" s="186"/>
      <c r="AG44" s="187">
        <v>0</v>
      </c>
      <c r="AH44" s="679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4"/>
      <c r="N45" s="182"/>
      <c r="O45" s="183">
        <v>0</v>
      </c>
      <c r="P45" s="64"/>
      <c r="Q45" s="182"/>
      <c r="R45" s="183">
        <v>0</v>
      </c>
      <c r="S45" s="64"/>
      <c r="T45" s="182"/>
      <c r="U45" s="183">
        <v>0</v>
      </c>
      <c r="V45" s="64"/>
      <c r="W45" s="182"/>
      <c r="X45" s="183">
        <v>0</v>
      </c>
      <c r="Y45" s="64"/>
      <c r="Z45" s="182"/>
      <c r="AA45" s="183">
        <v>0</v>
      </c>
      <c r="AB45" s="64"/>
      <c r="AC45" s="182"/>
      <c r="AD45" s="183">
        <v>0</v>
      </c>
      <c r="AE45" s="64"/>
      <c r="AF45" s="182"/>
      <c r="AG45" s="183">
        <v>0</v>
      </c>
      <c r="AH45" s="679">
        <f t="shared" si="24"/>
        <v>0</v>
      </c>
      <c r="AI45" s="30"/>
      <c r="AQ45" s="30"/>
    </row>
    <row r="46" spans="1:43">
      <c r="A46" s="313" t="s">
        <v>72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11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9">
        <f>SUM(AH38:AH45)</f>
        <v>0</v>
      </c>
      <c r="AI46" s="30"/>
      <c r="AQ46" s="30"/>
    </row>
    <row r="47" spans="1:43" s="328" customFormat="1" ht="5.0999999999999996" customHeight="1">
      <c r="A47" s="423"/>
      <c r="B47" s="424"/>
      <c r="C47" s="335"/>
      <c r="D47" s="425"/>
      <c r="E47" s="425"/>
      <c r="F47" s="425"/>
      <c r="G47" s="425"/>
      <c r="H47" s="425"/>
      <c r="I47" s="425"/>
      <c r="J47" s="425"/>
      <c r="K47" s="336"/>
      <c r="L47" s="336"/>
      <c r="M47" s="336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426"/>
      <c r="AI47" s="339"/>
      <c r="AQ47" s="339"/>
    </row>
    <row r="48" spans="1:43">
      <c r="A48" s="285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301"/>
      <c r="AI48" s="9"/>
      <c r="AM48" s="4"/>
      <c r="AQ48" s="9"/>
    </row>
    <row r="49" spans="1:45" ht="12.75" customHeight="1">
      <c r="A49" s="291"/>
      <c r="B49" s="50"/>
      <c r="C49" s="50"/>
      <c r="D49" s="50"/>
      <c r="E49" s="50"/>
      <c r="F49" s="50"/>
      <c r="G49" s="50"/>
      <c r="H49" s="50"/>
      <c r="I49" s="50"/>
      <c r="J49" s="50"/>
      <c r="K49" s="461"/>
      <c r="L49" s="462" t="s">
        <v>74</v>
      </c>
      <c r="M49" s="88"/>
      <c r="N49" s="276"/>
      <c r="O49" s="192">
        <v>0</v>
      </c>
      <c r="P49" s="88"/>
      <c r="Q49" s="276"/>
      <c r="R49" s="192">
        <v>0</v>
      </c>
      <c r="S49" s="88"/>
      <c r="T49" s="276"/>
      <c r="U49" s="192">
        <v>0</v>
      </c>
      <c r="V49" s="88"/>
      <c r="W49" s="276"/>
      <c r="X49" s="192">
        <v>0</v>
      </c>
      <c r="Y49" s="88"/>
      <c r="Z49" s="276"/>
      <c r="AA49" s="192">
        <v>0</v>
      </c>
      <c r="AB49" s="88"/>
      <c r="AC49" s="276"/>
      <c r="AD49" s="192">
        <v>0</v>
      </c>
      <c r="AE49" s="88"/>
      <c r="AF49" s="276"/>
      <c r="AG49" s="192">
        <v>0</v>
      </c>
      <c r="AH49" s="287">
        <f>SUM(O49:AG49)</f>
        <v>0</v>
      </c>
      <c r="AI49" s="30"/>
      <c r="AM49" s="4"/>
      <c r="AQ49" s="30"/>
    </row>
    <row r="50" spans="1:45">
      <c r="A50" s="292" t="s">
        <v>75</v>
      </c>
      <c r="B50" s="715"/>
      <c r="C50" s="715"/>
      <c r="D50" s="715"/>
      <c r="E50" s="118"/>
      <c r="F50" s="118"/>
      <c r="G50" s="118"/>
      <c r="H50" s="118"/>
      <c r="I50" s="118"/>
      <c r="J50" s="118"/>
      <c r="K50" s="463"/>
      <c r="L50" s="464" t="s">
        <v>76</v>
      </c>
      <c r="M50" s="89"/>
      <c r="N50" s="186"/>
      <c r="O50" s="187">
        <v>0</v>
      </c>
      <c r="P50" s="89"/>
      <c r="Q50" s="186"/>
      <c r="R50" s="187">
        <v>0</v>
      </c>
      <c r="S50" s="89"/>
      <c r="T50" s="186"/>
      <c r="U50" s="187">
        <v>0</v>
      </c>
      <c r="V50" s="89"/>
      <c r="W50" s="186"/>
      <c r="X50" s="187">
        <v>0</v>
      </c>
      <c r="Y50" s="89"/>
      <c r="Z50" s="186"/>
      <c r="AA50" s="187">
        <v>0</v>
      </c>
      <c r="AB50" s="89"/>
      <c r="AC50" s="186"/>
      <c r="AD50" s="187">
        <v>0</v>
      </c>
      <c r="AE50" s="89"/>
      <c r="AF50" s="186"/>
      <c r="AG50" s="187">
        <v>0</v>
      </c>
      <c r="AH50" s="679">
        <f>SUM(O50:AG50)</f>
        <v>0</v>
      </c>
      <c r="AI50" s="30"/>
      <c r="AM50" s="4"/>
      <c r="AQ50" s="30"/>
    </row>
    <row r="51" spans="1:45" s="10" customFormat="1">
      <c r="A51" s="293"/>
      <c r="B51" s="56"/>
      <c r="C51" s="56"/>
      <c r="D51" s="56"/>
      <c r="E51" s="56"/>
      <c r="F51" s="56"/>
      <c r="G51" s="56"/>
      <c r="H51" s="56"/>
      <c r="I51" s="56"/>
      <c r="J51" s="56"/>
      <c r="K51" s="465"/>
      <c r="L51" s="466" t="s">
        <v>77</v>
      </c>
      <c r="M51" s="90"/>
      <c r="N51" s="193"/>
      <c r="O51" s="194">
        <f>O49+O50</f>
        <v>0</v>
      </c>
      <c r="P51" s="90"/>
      <c r="Q51" s="193"/>
      <c r="R51" s="194">
        <f>R49+R50</f>
        <v>0</v>
      </c>
      <c r="S51" s="90"/>
      <c r="T51" s="193"/>
      <c r="U51" s="194">
        <f>U49+U50</f>
        <v>0</v>
      </c>
      <c r="V51" s="90"/>
      <c r="W51" s="193"/>
      <c r="X51" s="194">
        <f>X49+X50</f>
        <v>0</v>
      </c>
      <c r="Y51" s="90"/>
      <c r="Z51" s="193"/>
      <c r="AA51" s="194">
        <f>AA49+AA50</f>
        <v>0</v>
      </c>
      <c r="AB51" s="90"/>
      <c r="AC51" s="193"/>
      <c r="AD51" s="194">
        <f>AD49+AD50</f>
        <v>0</v>
      </c>
      <c r="AE51" s="90"/>
      <c r="AF51" s="193"/>
      <c r="AG51" s="194">
        <f>AG49+AG50</f>
        <v>0</v>
      </c>
      <c r="AH51" s="294">
        <f>SUM(AH49:AH50)</f>
        <v>0</v>
      </c>
      <c r="AI51" s="35"/>
      <c r="AM51" s="11"/>
      <c r="AQ51" s="35"/>
    </row>
    <row r="52" spans="1:45" ht="12.75" customHeight="1">
      <c r="A52" s="295"/>
      <c r="B52" s="57"/>
      <c r="C52" s="57"/>
      <c r="D52" s="57"/>
      <c r="E52" s="57"/>
      <c r="F52" s="57"/>
      <c r="G52" s="57"/>
      <c r="H52" s="57"/>
      <c r="I52" s="57"/>
      <c r="J52" s="57"/>
      <c r="K52" s="461"/>
      <c r="L52" s="462" t="s">
        <v>74</v>
      </c>
      <c r="M52" s="88"/>
      <c r="N52" s="276"/>
      <c r="O52" s="192">
        <v>0</v>
      </c>
      <c r="P52" s="88"/>
      <c r="Q52" s="276"/>
      <c r="R52" s="192">
        <v>0</v>
      </c>
      <c r="S52" s="88"/>
      <c r="T52" s="276"/>
      <c r="U52" s="192">
        <v>0</v>
      </c>
      <c r="V52" s="88"/>
      <c r="W52" s="276"/>
      <c r="X52" s="192">
        <v>0</v>
      </c>
      <c r="Y52" s="88"/>
      <c r="Z52" s="276"/>
      <c r="AA52" s="192">
        <v>0</v>
      </c>
      <c r="AB52" s="88"/>
      <c r="AC52" s="276"/>
      <c r="AD52" s="192">
        <v>0</v>
      </c>
      <c r="AE52" s="88"/>
      <c r="AF52" s="276"/>
      <c r="AG52" s="192">
        <v>0</v>
      </c>
      <c r="AH52" s="287">
        <f>SUM(O52:AG52)</f>
        <v>0</v>
      </c>
      <c r="AI52" s="30"/>
      <c r="AM52" s="4"/>
      <c r="AQ52" s="30"/>
    </row>
    <row r="53" spans="1:45" ht="12.75" customHeight="1">
      <c r="A53" s="292" t="s">
        <v>78</v>
      </c>
      <c r="B53" s="715"/>
      <c r="C53" s="715"/>
      <c r="D53" s="715"/>
      <c r="E53" s="118"/>
      <c r="F53" s="118"/>
      <c r="G53" s="118"/>
      <c r="H53" s="118"/>
      <c r="I53" s="118"/>
      <c r="J53" s="118"/>
      <c r="K53" s="463"/>
      <c r="L53" s="464" t="s">
        <v>76</v>
      </c>
      <c r="M53" s="89"/>
      <c r="N53" s="186"/>
      <c r="O53" s="187">
        <v>0</v>
      </c>
      <c r="P53" s="89"/>
      <c r="Q53" s="186"/>
      <c r="R53" s="187">
        <v>0</v>
      </c>
      <c r="S53" s="89"/>
      <c r="T53" s="186"/>
      <c r="U53" s="187">
        <v>0</v>
      </c>
      <c r="V53" s="89"/>
      <c r="W53" s="186"/>
      <c r="X53" s="187">
        <v>0</v>
      </c>
      <c r="Y53" s="89"/>
      <c r="Z53" s="186"/>
      <c r="AA53" s="187">
        <v>0</v>
      </c>
      <c r="AB53" s="89"/>
      <c r="AC53" s="186"/>
      <c r="AD53" s="187">
        <v>0</v>
      </c>
      <c r="AE53" s="89"/>
      <c r="AF53" s="186"/>
      <c r="AG53" s="187">
        <v>0</v>
      </c>
      <c r="AH53" s="287">
        <f>SUM(O53:AG53)</f>
        <v>0</v>
      </c>
      <c r="AI53" s="30"/>
      <c r="AM53" s="4"/>
      <c r="AQ53" s="30"/>
    </row>
    <row r="54" spans="1:45" s="10" customFormat="1">
      <c r="A54" s="293"/>
      <c r="B54" s="56"/>
      <c r="C54" s="56"/>
      <c r="D54" s="56"/>
      <c r="E54" s="56"/>
      <c r="F54" s="56"/>
      <c r="G54" s="56"/>
      <c r="H54" s="56"/>
      <c r="I54" s="56"/>
      <c r="J54" s="56"/>
      <c r="K54" s="465"/>
      <c r="L54" s="466" t="s">
        <v>77</v>
      </c>
      <c r="M54" s="90"/>
      <c r="N54" s="193"/>
      <c r="O54" s="194">
        <f>SUM(O52:O53)</f>
        <v>0</v>
      </c>
      <c r="P54" s="90"/>
      <c r="Q54" s="193"/>
      <c r="R54" s="194">
        <f>SUM(R52:R53)</f>
        <v>0</v>
      </c>
      <c r="S54" s="90"/>
      <c r="T54" s="193"/>
      <c r="U54" s="194">
        <f>SUM(U52:U53)</f>
        <v>0</v>
      </c>
      <c r="V54" s="90"/>
      <c r="W54" s="193"/>
      <c r="X54" s="194">
        <f>SUM(X52:X53)</f>
        <v>0</v>
      </c>
      <c r="Y54" s="90"/>
      <c r="Z54" s="193"/>
      <c r="AA54" s="194">
        <f>SUM(AA52:AA53)</f>
        <v>0</v>
      </c>
      <c r="AB54" s="90"/>
      <c r="AC54" s="193"/>
      <c r="AD54" s="194">
        <f>SUM(AD52:AD53)</f>
        <v>0</v>
      </c>
      <c r="AE54" s="90"/>
      <c r="AF54" s="193"/>
      <c r="AG54" s="194">
        <f>SUM(AG52:AG53)</f>
        <v>0</v>
      </c>
      <c r="AH54" s="294">
        <f>SUM(AH52:AH53)</f>
        <v>0</v>
      </c>
      <c r="AI54" s="35"/>
      <c r="AM54" s="11"/>
      <c r="AQ54" s="35"/>
    </row>
    <row r="55" spans="1:45">
      <c r="A55" s="296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5"/>
      <c r="O55" s="194">
        <f>O51+O54</f>
        <v>0</v>
      </c>
      <c r="P55" s="95"/>
      <c r="Q55" s="195"/>
      <c r="R55" s="194">
        <f>R51+R54</f>
        <v>0</v>
      </c>
      <c r="S55" s="95"/>
      <c r="T55" s="195"/>
      <c r="U55" s="194">
        <f>U51+U54</f>
        <v>0</v>
      </c>
      <c r="V55" s="95"/>
      <c r="W55" s="195"/>
      <c r="X55" s="194">
        <f>X51+X54</f>
        <v>0</v>
      </c>
      <c r="Y55" s="95"/>
      <c r="Z55" s="195"/>
      <c r="AA55" s="194">
        <f>AA51+AA54</f>
        <v>0</v>
      </c>
      <c r="AB55" s="95"/>
      <c r="AC55" s="195"/>
      <c r="AD55" s="194">
        <f>AD51+AD54</f>
        <v>0</v>
      </c>
      <c r="AE55" s="95"/>
      <c r="AF55" s="195"/>
      <c r="AG55" s="194">
        <f>AG51+AG54</f>
        <v>0</v>
      </c>
      <c r="AH55" s="297">
        <f>AH51+AH54</f>
        <v>0</v>
      </c>
      <c r="AI55" s="30"/>
      <c r="AM55" s="4"/>
      <c r="AQ55" s="30"/>
    </row>
    <row r="56" spans="1:45" s="328" customFormat="1" ht="5.0999999999999996" customHeight="1" thickBot="1">
      <c r="A56" s="427"/>
      <c r="B56" s="333"/>
      <c r="C56" s="334"/>
      <c r="D56" s="334"/>
      <c r="E56" s="334"/>
      <c r="F56" s="334"/>
      <c r="G56" s="334"/>
      <c r="H56" s="334"/>
      <c r="I56" s="334"/>
      <c r="J56" s="334"/>
      <c r="K56" s="336"/>
      <c r="L56" s="336"/>
      <c r="M56" s="33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326"/>
      <c r="AH56" s="693"/>
      <c r="AI56" s="326"/>
      <c r="AM56" s="428"/>
      <c r="AQ56" s="326"/>
    </row>
    <row r="57" spans="1:45" ht="13.5" customHeight="1" thickBot="1">
      <c r="A57" s="654" t="s">
        <v>86</v>
      </c>
      <c r="B57" s="655"/>
      <c r="C57" s="655"/>
      <c r="D57" s="655"/>
      <c r="E57" s="655"/>
      <c r="F57" s="655"/>
      <c r="G57" s="655"/>
      <c r="H57" s="655"/>
      <c r="I57" s="655"/>
      <c r="J57" s="655"/>
      <c r="K57" s="655"/>
      <c r="L57" s="662"/>
      <c r="M57" s="663"/>
      <c r="N57" s="659"/>
      <c r="O57" s="660">
        <f>O17+O22+O27+O35+O46+O55</f>
        <v>0</v>
      </c>
      <c r="P57" s="663"/>
      <c r="Q57" s="659"/>
      <c r="R57" s="660">
        <f>R17+R22+R27+R35+R46+R55</f>
        <v>0</v>
      </c>
      <c r="S57" s="663"/>
      <c r="T57" s="659"/>
      <c r="U57" s="660">
        <f>U17+U22+U27+U35+U46+U55</f>
        <v>0</v>
      </c>
      <c r="V57" s="663"/>
      <c r="W57" s="659"/>
      <c r="X57" s="660">
        <f>X17+X22+X27+X35+X46+X55</f>
        <v>0</v>
      </c>
      <c r="Y57" s="663"/>
      <c r="Z57" s="659"/>
      <c r="AA57" s="660">
        <f>AA17+AA22+AA27+AA35+AA46+AA55</f>
        <v>0</v>
      </c>
      <c r="AB57" s="663"/>
      <c r="AC57" s="659"/>
      <c r="AD57" s="660">
        <f>AD17+AD22+AD27+AD35+AD46+AD55</f>
        <v>0</v>
      </c>
      <c r="AE57" s="663"/>
      <c r="AF57" s="659"/>
      <c r="AG57" s="660">
        <f>AG17+AG22+AG27+AG35+AG46+AG55</f>
        <v>0</v>
      </c>
      <c r="AH57" s="691">
        <f>AH17+AH22+AH27+AH35+AH46+AH55</f>
        <v>0</v>
      </c>
      <c r="AI57" s="30"/>
      <c r="AM57" s="4"/>
      <c r="AQ57" s="30"/>
    </row>
    <row r="58" spans="1:45" s="328" customFormat="1" ht="5.0999999999999996" customHeight="1">
      <c r="A58" s="429"/>
      <c r="C58" s="335"/>
      <c r="D58" s="425"/>
      <c r="E58" s="425"/>
      <c r="F58" s="425"/>
      <c r="G58" s="425"/>
      <c r="H58" s="425"/>
      <c r="I58" s="425"/>
      <c r="J58" s="425"/>
      <c r="K58" s="336"/>
      <c r="L58" s="336"/>
      <c r="M58" s="33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693"/>
      <c r="AI58" s="326"/>
      <c r="AK58" s="430"/>
      <c r="AL58" s="430"/>
      <c r="AM58" s="431"/>
      <c r="AN58" s="430"/>
      <c r="AO58" s="430"/>
      <c r="AP58" s="430"/>
      <c r="AQ58" s="326"/>
      <c r="AR58" s="430"/>
      <c r="AS58" s="430"/>
    </row>
    <row r="59" spans="1:45">
      <c r="A59" s="285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8"/>
      <c r="AI59" s="9"/>
      <c r="AM59" s="4"/>
      <c r="AQ59" s="9"/>
    </row>
    <row r="60" spans="1:45" s="328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6"/>
      <c r="N60" s="703"/>
      <c r="O60" s="704"/>
      <c r="P60" s="96"/>
      <c r="Q60" s="703"/>
      <c r="R60" s="704"/>
      <c r="S60" s="96"/>
      <c r="T60" s="703"/>
      <c r="U60" s="704"/>
      <c r="V60" s="96"/>
      <c r="W60" s="703"/>
      <c r="X60" s="704"/>
      <c r="Y60" s="96"/>
      <c r="Z60" s="703"/>
      <c r="AA60" s="704"/>
      <c r="AB60" s="96"/>
      <c r="AC60" s="703"/>
      <c r="AD60" s="704"/>
      <c r="AE60" s="96"/>
      <c r="AF60" s="703"/>
      <c r="AG60" s="704"/>
      <c r="AH60" s="693"/>
      <c r="AI60" s="326"/>
      <c r="AM60" s="428"/>
      <c r="AQ60" s="326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94"/>
      <c r="M61" s="120"/>
      <c r="N61" s="97"/>
      <c r="O61" s="277">
        <f>O57-(O22+O35+O41+O42+O55)+IF(SUM($N$51:O$51)&gt;25000,MAX(0,25000-SUM($N51:N51)),O$51)+IF(SUM($N$54:O$54)&gt;25000,MAX(0,25000-SUM($N54:N54)),O$54)</f>
        <v>0</v>
      </c>
      <c r="P61" s="120"/>
      <c r="Q61" s="97"/>
      <c r="R61" s="277">
        <f>R57-(R22+R35+R41+R42+R55)+IF(SUM($N$51:R$51)&gt;25000,MAX(0,25000-SUM($N51:Q51)),R$51)+IF(SUM($N$54:R$54)&gt;25000,MAX(0,25000-SUM($N54:Q54)),R$54)</f>
        <v>0</v>
      </c>
      <c r="S61" s="120"/>
      <c r="T61" s="97"/>
      <c r="U61" s="277">
        <f>U57-(U22+U35+U41+U42+U55)+IF(SUM($N$51:U$51)&gt;25000,MAX(0,25000-SUM($N51:T51)),U$51)+IF(SUM($N$54:U$54)&gt;25000,MAX(0,25000-SUM($N54:T54)),U$54)</f>
        <v>0</v>
      </c>
      <c r="V61" s="120"/>
      <c r="W61" s="97"/>
      <c r="X61" s="277">
        <f>X57-(X22+X35+X41+X42+X55)+IF(SUM($N$51:X$51)&gt;25000,MAX(0,25000-SUM($N51:W51)),X$51)+IF(SUM($N$54:X$54)&gt;25000,MAX(0,25000-SUM($N54:W54)),X$54)</f>
        <v>0</v>
      </c>
      <c r="Y61" s="120"/>
      <c r="Z61" s="97"/>
      <c r="AA61" s="277">
        <f>AA57-(AA22+AA35+AA41+AA42+AA55)+IF(SUM($N$51:AA$51)&gt;25000,MAX(0,25000-SUM($N51:Z51)),AA$51)+IF(SUM($N$54:AA$54)&gt;25000,MAX(0,25000-SUM($N54:Z54)),AA$54)</f>
        <v>0</v>
      </c>
      <c r="AB61" s="120"/>
      <c r="AC61" s="97"/>
      <c r="AD61" s="277">
        <f>AD57-(AD22+AD35+AD41+AD42+AD55)+IF(SUM($N$51:AD$51)&gt;25000,MAX(0,25000-SUM($N51:AC51)),AD$51)+IF(SUM($N$54:AD$54)&gt;25000,MAX(0,25000-SUM($N54:AC54)),AD$54)</f>
        <v>0</v>
      </c>
      <c r="AE61" s="120"/>
      <c r="AF61" s="97"/>
      <c r="AG61" s="277">
        <f>AG57-(AG22+AG35+AG41+AG42+AG55)+IF(SUM($N$51:AG$51)&gt;25000,MAX(0,25000-SUM($N51:AF51)),AG$51)+IF(SUM($N$54:AG$54)&gt;25000,MAX(0,25000-SUM($N54:AF54)),AG$54)</f>
        <v>0</v>
      </c>
      <c r="AH61" s="298">
        <f>SUM(O61:AG61)</f>
        <v>0</v>
      </c>
      <c r="AI61" s="36"/>
      <c r="AM61" s="12"/>
      <c r="AQ61" s="36"/>
    </row>
    <row r="62" spans="1:45" s="5" customFormat="1" ht="13.5" customHeight="1" thickBot="1">
      <c r="A62" s="484" t="s">
        <v>127</v>
      </c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695">
        <v>0.5</v>
      </c>
      <c r="M62" s="486"/>
      <c r="N62" s="487"/>
      <c r="O62" s="488">
        <f>ROUND(O61*$L$62,0)</f>
        <v>0</v>
      </c>
      <c r="P62" s="486"/>
      <c r="Q62" s="487"/>
      <c r="R62" s="488">
        <f>ROUND(R61*$L$62,0)</f>
        <v>0</v>
      </c>
      <c r="S62" s="486"/>
      <c r="T62" s="487"/>
      <c r="U62" s="488">
        <f>ROUND(U61*$L$62,0)</f>
        <v>0</v>
      </c>
      <c r="V62" s="486"/>
      <c r="W62" s="487"/>
      <c r="X62" s="488">
        <f>ROUND(X61*$L$62,0)</f>
        <v>0</v>
      </c>
      <c r="Y62" s="486"/>
      <c r="Z62" s="487"/>
      <c r="AA62" s="488">
        <f>ROUND(AA61*$L$62,0)</f>
        <v>0</v>
      </c>
      <c r="AB62" s="486"/>
      <c r="AC62" s="487"/>
      <c r="AD62" s="488">
        <f>ROUND(AD61*$L$62,0)</f>
        <v>0</v>
      </c>
      <c r="AE62" s="486"/>
      <c r="AF62" s="487"/>
      <c r="AG62" s="488">
        <f>ROUND(AG61*$L$62,0)</f>
        <v>0</v>
      </c>
      <c r="AH62" s="498">
        <f>SUM(O62:AG62)</f>
        <v>0</v>
      </c>
      <c r="AI62" s="30"/>
      <c r="AM62" s="13"/>
      <c r="AQ62" s="30"/>
    </row>
    <row r="63" spans="1:45" ht="13.5" thickBot="1">
      <c r="A63" s="654" t="s">
        <v>90</v>
      </c>
      <c r="B63" s="655"/>
      <c r="C63" s="656"/>
      <c r="D63" s="656"/>
      <c r="E63" s="656"/>
      <c r="F63" s="656"/>
      <c r="G63" s="656"/>
      <c r="H63" s="656"/>
      <c r="I63" s="656"/>
      <c r="J63" s="656"/>
      <c r="K63" s="657"/>
      <c r="L63" s="696"/>
      <c r="M63" s="658"/>
      <c r="N63" s="659"/>
      <c r="O63" s="660">
        <f>O57+O62</f>
        <v>0</v>
      </c>
      <c r="P63" s="658"/>
      <c r="Q63" s="659"/>
      <c r="R63" s="660">
        <f>R57+R62</f>
        <v>0</v>
      </c>
      <c r="S63" s="658"/>
      <c r="T63" s="659"/>
      <c r="U63" s="660">
        <f>U57+U62</f>
        <v>0</v>
      </c>
      <c r="V63" s="658"/>
      <c r="W63" s="659"/>
      <c r="X63" s="660">
        <f>X57+X62</f>
        <v>0</v>
      </c>
      <c r="Y63" s="658"/>
      <c r="Z63" s="659"/>
      <c r="AA63" s="660">
        <f>AA57+AA62</f>
        <v>0</v>
      </c>
      <c r="AB63" s="658"/>
      <c r="AC63" s="659"/>
      <c r="AD63" s="660">
        <f>AD57+AD62</f>
        <v>0</v>
      </c>
      <c r="AE63" s="658"/>
      <c r="AF63" s="659"/>
      <c r="AG63" s="660">
        <f>AG57+AG62</f>
        <v>0</v>
      </c>
      <c r="AH63" s="691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208" priority="46">
      <formula>$C6="sum"</formula>
    </cfRule>
    <cfRule type="expression" dxfId="207" priority="47">
      <formula>$C6="acad"</formula>
    </cfRule>
    <cfRule type="expression" dxfId="206" priority="48">
      <formula>$C6="cal"</formula>
    </cfRule>
    <cfRule type="expression" dxfId="205" priority="49">
      <formula>$C6="hourly"</formula>
    </cfRule>
    <cfRule type="expression" dxfId="204" priority="50">
      <formula>$C6="grad"</formula>
    </cfRule>
  </conditionalFormatting>
  <conditionalFormatting sqref="D6:J9">
    <cfRule type="expression" dxfId="203" priority="36">
      <formula>$C6="sum"</formula>
    </cfRule>
    <cfRule type="expression" dxfId="202" priority="37">
      <formula>$C6="acad"</formula>
    </cfRule>
    <cfRule type="expression" dxfId="201" priority="38">
      <formula>$C6="cal"</formula>
    </cfRule>
    <cfRule type="expression" dxfId="200" priority="39">
      <formula>$C6="hourly"</formula>
    </cfRule>
    <cfRule type="expression" dxfId="199" priority="40">
      <formula>$C6="grad"</formula>
    </cfRule>
  </conditionalFormatting>
  <conditionalFormatting sqref="D7:J7 D9:J9 D11:J11 D13:J13 D15:J15">
    <cfRule type="expression" dxfId="198" priority="41">
      <formula>$C7="sum"</formula>
    </cfRule>
    <cfRule type="expression" dxfId="197" priority="42">
      <formula>$C7="acad"</formula>
    </cfRule>
    <cfRule type="expression" dxfId="196" priority="43">
      <formula>$C7="cal"</formula>
    </cfRule>
    <cfRule type="expression" dxfId="195" priority="44">
      <formula>$C7="hourly"</formula>
    </cfRule>
    <cfRule type="expression" dxfId="194" priority="45">
      <formula>$C7="grad"</formula>
    </cfRule>
  </conditionalFormatting>
  <conditionalFormatting sqref="L6:L15">
    <cfRule type="expression" dxfId="193" priority="51" stopIfTrue="1">
      <formula>#REF!="grad"</formula>
    </cfRule>
    <cfRule type="expression" dxfId="192" priority="52">
      <formula>#REF!&lt;&gt;"grad"</formula>
    </cfRule>
  </conditionalFormatting>
  <conditionalFormatting sqref="D8:J8">
    <cfRule type="expression" dxfId="191" priority="31">
      <formula>$C8="sum"</formula>
    </cfRule>
    <cfRule type="expression" dxfId="190" priority="32">
      <formula>$C8="acad"</formula>
    </cfRule>
    <cfRule type="expression" dxfId="189" priority="33">
      <formula>$C8="cal"</formula>
    </cfRule>
    <cfRule type="expression" dxfId="188" priority="34">
      <formula>$C8="hourly"</formula>
    </cfRule>
    <cfRule type="expression" dxfId="187" priority="35">
      <formula>$C8="grad"</formula>
    </cfRule>
  </conditionalFormatting>
  <conditionalFormatting sqref="D10:J10">
    <cfRule type="expression" dxfId="186" priority="26">
      <formula>$C10="sum"</formula>
    </cfRule>
    <cfRule type="expression" dxfId="185" priority="27">
      <formula>$C10="acad"</formula>
    </cfRule>
    <cfRule type="expression" dxfId="184" priority="28">
      <formula>$C10="cal"</formula>
    </cfRule>
    <cfRule type="expression" dxfId="183" priority="29">
      <formula>$C10="hourly"</formula>
    </cfRule>
    <cfRule type="expression" dxfId="182" priority="30">
      <formula>$C10="grad"</formula>
    </cfRule>
  </conditionalFormatting>
  <conditionalFormatting sqref="D10:J11">
    <cfRule type="expression" dxfId="181" priority="21">
      <formula>$C10="sum"</formula>
    </cfRule>
    <cfRule type="expression" dxfId="180" priority="22">
      <formula>$C10="acad"</formula>
    </cfRule>
    <cfRule type="expression" dxfId="179" priority="23">
      <formula>$C10="cal"</formula>
    </cfRule>
    <cfRule type="expression" dxfId="178" priority="24">
      <formula>$C10="hourly"</formula>
    </cfRule>
    <cfRule type="expression" dxfId="177" priority="25">
      <formula>$C10="grad"</formula>
    </cfRule>
  </conditionalFormatting>
  <conditionalFormatting sqref="D12:J12">
    <cfRule type="expression" dxfId="176" priority="16">
      <formula>$C12="sum"</formula>
    </cfRule>
    <cfRule type="expression" dxfId="175" priority="17">
      <formula>$C12="acad"</formula>
    </cfRule>
    <cfRule type="expression" dxfId="174" priority="18">
      <formula>$C12="cal"</formula>
    </cfRule>
    <cfRule type="expression" dxfId="173" priority="19">
      <formula>$C12="hourly"</formula>
    </cfRule>
    <cfRule type="expression" dxfId="172" priority="20">
      <formula>$C12="grad"</formula>
    </cfRule>
  </conditionalFormatting>
  <conditionalFormatting sqref="D12:J13">
    <cfRule type="expression" dxfId="171" priority="11">
      <formula>$C12="sum"</formula>
    </cfRule>
    <cfRule type="expression" dxfId="170" priority="12">
      <formula>$C12="acad"</formula>
    </cfRule>
    <cfRule type="expression" dxfId="169" priority="13">
      <formula>$C12="cal"</formula>
    </cfRule>
    <cfRule type="expression" dxfId="168" priority="14">
      <formula>$C12="hourly"</formula>
    </cfRule>
    <cfRule type="expression" dxfId="167" priority="15">
      <formula>$C12="grad"</formula>
    </cfRule>
  </conditionalFormatting>
  <conditionalFormatting sqref="D14:J14">
    <cfRule type="expression" dxfId="166" priority="6">
      <formula>$C14="sum"</formula>
    </cfRule>
    <cfRule type="expression" dxfId="165" priority="7">
      <formula>$C14="acad"</formula>
    </cfRule>
    <cfRule type="expression" dxfId="164" priority="8">
      <formula>$C14="cal"</formula>
    </cfRule>
    <cfRule type="expression" dxfId="163" priority="9">
      <formula>$C14="hourly"</formula>
    </cfRule>
    <cfRule type="expression" dxfId="162" priority="10">
      <formula>$C14="grad"</formula>
    </cfRule>
  </conditionalFormatting>
  <conditionalFormatting sqref="D14:J15">
    <cfRule type="expression" dxfId="161" priority="1">
      <formula>$C14="sum"</formula>
    </cfRule>
    <cfRule type="expression" dxfId="160" priority="2">
      <formula>$C14="acad"</formula>
    </cfRule>
    <cfRule type="expression" dxfId="159" priority="3">
      <formula>$C14="cal"</formula>
    </cfRule>
    <cfRule type="expression" dxfId="158" priority="4">
      <formula>$C14="hourly"</formula>
    </cfRule>
    <cfRule type="expression" dxfId="157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1F189D-9526-44A3-987E-2295FE72B6B0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2A16-7E55-433E-B09E-8FF35DEA6B72}">
  <sheetPr codeName="Sheet15">
    <pageSetUpPr fitToPage="1"/>
  </sheetPr>
  <dimension ref="A1:AS64"/>
  <sheetViews>
    <sheetView zoomScaleNormal="100" workbookViewId="0">
      <selection activeCell="L2" sqref="L2:M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69" t="s">
        <v>111</v>
      </c>
      <c r="B1" s="670" t="s">
        <v>132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2"/>
      <c r="S1" s="31"/>
    </row>
    <row r="2" spans="1:44" ht="15.75" thickBot="1">
      <c r="A2" s="473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8"/>
      <c r="L2" s="697" t="s">
        <v>113</v>
      </c>
      <c r="M2" s="698">
        <v>0</v>
      </c>
      <c r="T2" s="12"/>
      <c r="X2" s="6"/>
      <c r="AD2" s="6"/>
      <c r="AM2" s="4"/>
    </row>
    <row r="3" spans="1:44" ht="15.75" customHeight="1">
      <c r="A3" s="626"/>
      <c r="B3" s="483"/>
      <c r="C3" s="107" t="s">
        <v>12</v>
      </c>
      <c r="D3" s="392"/>
      <c r="E3" s="393"/>
      <c r="F3" s="393"/>
      <c r="G3" s="393"/>
      <c r="H3" s="394"/>
      <c r="I3" s="394"/>
      <c r="J3" s="394"/>
      <c r="K3" s="107" t="s">
        <v>14</v>
      </c>
      <c r="L3" s="496" t="s">
        <v>16</v>
      </c>
      <c r="M3" s="497"/>
      <c r="N3" s="314"/>
      <c r="O3" s="315"/>
      <c r="P3" s="305"/>
      <c r="Q3" s="306"/>
      <c r="R3" s="307"/>
      <c r="S3" s="305"/>
      <c r="T3" s="306"/>
      <c r="U3" s="307"/>
      <c r="V3" s="305"/>
      <c r="W3" s="306"/>
      <c r="X3" s="307"/>
      <c r="Y3" s="673" t="s">
        <v>21</v>
      </c>
      <c r="Z3" s="314"/>
      <c r="AA3" s="315"/>
      <c r="AB3" s="305"/>
      <c r="AC3" s="306"/>
      <c r="AD3" s="307"/>
      <c r="AE3" s="673" t="s">
        <v>23</v>
      </c>
      <c r="AF3" s="314"/>
      <c r="AG3" s="315"/>
      <c r="AH3" s="108" t="s">
        <v>24</v>
      </c>
      <c r="AI3" s="32"/>
      <c r="AJ3" s="468"/>
      <c r="AK3" s="469"/>
      <c r="AL3" s="469" t="s">
        <v>25</v>
      </c>
      <c r="AM3" s="316"/>
      <c r="AN3" s="316"/>
      <c r="AO3" s="454"/>
      <c r="AP3" s="455"/>
      <c r="AQ3" s="711" t="s">
        <v>26</v>
      </c>
      <c r="AR3" s="713" t="s">
        <v>27</v>
      </c>
    </row>
    <row r="4" spans="1:44" ht="16.5" thickBot="1">
      <c r="A4" s="627" t="s">
        <v>9</v>
      </c>
      <c r="B4" s="628" t="s">
        <v>10</v>
      </c>
      <c r="C4" s="109" t="s">
        <v>28</v>
      </c>
      <c r="D4" s="395"/>
      <c r="E4" s="396"/>
      <c r="F4" s="396" t="s">
        <v>68</v>
      </c>
      <c r="G4" s="396"/>
      <c r="H4" s="397"/>
      <c r="I4" s="397"/>
      <c r="J4" s="397"/>
      <c r="K4" s="109" t="s">
        <v>30</v>
      </c>
      <c r="L4" s="109" t="s">
        <v>31</v>
      </c>
      <c r="M4" s="398"/>
      <c r="N4" s="459" t="s">
        <v>17</v>
      </c>
      <c r="O4" s="399"/>
      <c r="P4" s="458"/>
      <c r="Q4" s="459" t="s">
        <v>18</v>
      </c>
      <c r="R4" s="460"/>
      <c r="S4" s="458"/>
      <c r="T4" s="459" t="s">
        <v>19</v>
      </c>
      <c r="U4" s="460"/>
      <c r="V4" s="458"/>
      <c r="W4" s="459" t="s">
        <v>20</v>
      </c>
      <c r="X4" s="460"/>
      <c r="Y4" s="398"/>
      <c r="Z4" s="459"/>
      <c r="AA4" s="399"/>
      <c r="AB4" s="458"/>
      <c r="AC4" s="459" t="s">
        <v>22</v>
      </c>
      <c r="AD4" s="460"/>
      <c r="AE4" s="398"/>
      <c r="AF4" s="459"/>
      <c r="AG4" s="399"/>
      <c r="AH4" s="110"/>
      <c r="AI4" s="32"/>
      <c r="AJ4" s="318"/>
      <c r="AK4" s="319"/>
      <c r="AL4" s="319"/>
      <c r="AM4" s="319"/>
      <c r="AN4" s="319"/>
      <c r="AO4" s="456"/>
      <c r="AP4" s="457"/>
      <c r="AQ4" s="712"/>
      <c r="AR4" s="714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70" t="s">
        <v>17</v>
      </c>
      <c r="AK5" s="470" t="s">
        <v>18</v>
      </c>
      <c r="AL5" s="470" t="s">
        <v>19</v>
      </c>
      <c r="AM5" s="471" t="s">
        <v>20</v>
      </c>
      <c r="AN5" s="470" t="s">
        <v>21</v>
      </c>
      <c r="AO5" s="470" t="s">
        <v>22</v>
      </c>
      <c r="AP5" s="470" t="s">
        <v>23</v>
      </c>
      <c r="AQ5" s="99" t="s">
        <v>35</v>
      </c>
      <c r="AR5" s="99" t="s">
        <v>36</v>
      </c>
    </row>
    <row r="6" spans="1:44">
      <c r="A6" s="674"/>
      <c r="B6" s="675"/>
      <c r="C6" s="676"/>
      <c r="D6" s="677"/>
      <c r="E6" s="677"/>
      <c r="F6" s="677"/>
      <c r="G6" s="677"/>
      <c r="H6" s="677"/>
      <c r="I6" s="677"/>
      <c r="J6" s="677"/>
      <c r="K6" s="678"/>
      <c r="L6" s="531"/>
      <c r="M6" s="71">
        <f t="shared" ref="M6:M15" si="0">IF($C6="12-month",12*D6, IF($C6="9-month",9*D6, IF($C6="summer", 3*D6, IF($C6="grad",D6*6, IF($C6="hourly",D6/2080*12,0)))))</f>
        <v>0</v>
      </c>
      <c r="N6" s="273">
        <f t="shared" ref="N6:N15" si="1">ROUND(IF(C6="12-month",D6*K6,IF(C6="9-month",D6*K6,IF(C6="summer",K6*0.025*13*D6,IF(C6="grad",D6*K6,IF(C6="hourly",D6*K6,))))),0)</f>
        <v>0</v>
      </c>
      <c r="O6" s="274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8">
        <f>ROUND(IF(C6="12-month",E6*K6,IF(C6="9-month",E6*K6,IF(C6="summer",K6*0.025*13*E6,IF(C6="grad",E6*K6,IF(C6="hourly",E6*K6,)))))*(1+$M$2),0)</f>
        <v>0</v>
      </c>
      <c r="R6" s="274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81">
        <f>ROUND(IF(C6="12-month",F6*K6,IF(C6="9-month",F6*K6,IF(C6="summer",K6*0.025*13*F6,IF(C6="grad",F6*K6,IF(C6="hourly",F6*K6,)))))*((1+$M$2)^2),0)</f>
        <v>0</v>
      </c>
      <c r="U6" s="274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81">
        <f>ROUND(IF(C6="12-month",G6*K6,IF(C6="9-month",G6*K6,IF(C6="summer",K6*0.025*13*G6,IF(C6="grad",G6*K6,IF(C6="hourly",G6*K6,)))))*((1+$M$2)^3),0)</f>
        <v>0</v>
      </c>
      <c r="X6" s="274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81">
        <f>ROUND(IF(C6="12-month",H6*$K6,IF(C6="9-month",H6*$K6,IF(C6="summer",$K6*0.025*13*H6,IF(C6="grad",H6*$K6,IF(C6="hourly",H6*$K6,)))))*((1+$M$2)^4),0)</f>
        <v>0</v>
      </c>
      <c r="AA6" s="274">
        <f>ROUND(Z6*$L6,0)</f>
        <v>0</v>
      </c>
      <c r="AB6" s="72">
        <f>IF($C6="12-month",12*I6, IF($C6="9-month",9*I6, IF($C6="summer", 3*I6, IF($C6="grad",I6*6, IF($C6="hourly",I6/2080*12,0)))))</f>
        <v>0</v>
      </c>
      <c r="AC6" s="281">
        <f>ROUND(IF(C6="12-month",I6*$K6,IF(C6="9-month",I6*$K6,IF(C6="summer",$K6*0.025*13*I6,IF(C6="grad",I6*$K6,IF(C6="hourly",I6*$K6,)))))*((1+$M$2)^5),0)</f>
        <v>0</v>
      </c>
      <c r="AD6" s="274">
        <f>ROUND(AC6*$L6,0)</f>
        <v>0</v>
      </c>
      <c r="AE6" s="72">
        <f>IF($C6="12-month",12*J6, IF($C6="9-month",9*J6, IF($C6="summer", 3*J6, IF($C6="grad",J6*6, IF($C6="hourly",J6/2080*12,0)))))</f>
        <v>0</v>
      </c>
      <c r="AF6" s="281">
        <f>ROUND(IF(C6="12-month",J6*$K6,IF(C6="9-month",J6*$K6,IF(C6="summer",$K6*0.025*13*J6,IF(C6="grad",J6*$K6,IF(C6="hourly",J6*$K6,)))))*((1+$M$2)^6),0)</f>
        <v>0</v>
      </c>
      <c r="AG6" s="274">
        <f>ROUND(AF6*$L6,0)</f>
        <v>0</v>
      </c>
      <c r="AH6" s="679">
        <f>ROUND(SUM(N6,O6,Q6,R6,T6,U6,W6,X6,Z6,AA6,AC6,AD6,AF6,AG6),0)</f>
        <v>0</v>
      </c>
      <c r="AI6" s="33"/>
      <c r="AJ6" s="522">
        <f t="shared" ref="AJ6:AJ15" si="6">K6</f>
        <v>0</v>
      </c>
      <c r="AK6" s="523">
        <f t="shared" ref="AK6:AP15" si="7">ROUND(AJ6*(1+$M$2),0)</f>
        <v>0</v>
      </c>
      <c r="AL6" s="523">
        <f t="shared" si="7"/>
        <v>0</v>
      </c>
      <c r="AM6" s="523">
        <f t="shared" si="7"/>
        <v>0</v>
      </c>
      <c r="AN6" s="524">
        <f t="shared" si="7"/>
        <v>0</v>
      </c>
      <c r="AO6" s="524">
        <f t="shared" si="7"/>
        <v>0</v>
      </c>
      <c r="AP6" s="524">
        <f t="shared" si="7"/>
        <v>0</v>
      </c>
      <c r="AQ6" s="100"/>
      <c r="AR6" s="101"/>
    </row>
    <row r="7" spans="1:44">
      <c r="A7" s="67"/>
      <c r="B7" s="68"/>
      <c r="C7" s="69"/>
      <c r="D7" s="680"/>
      <c r="E7" s="680"/>
      <c r="F7" s="680"/>
      <c r="G7" s="680"/>
      <c r="H7" s="680"/>
      <c r="I7" s="680"/>
      <c r="J7" s="680"/>
      <c r="K7" s="681"/>
      <c r="L7" s="682"/>
      <c r="M7" s="683">
        <f t="shared" si="0"/>
        <v>0</v>
      </c>
      <c r="N7" s="684">
        <f t="shared" si="1"/>
        <v>0</v>
      </c>
      <c r="O7" s="274">
        <f t="shared" ref="O7:O15" si="8">ROUND(N7*$L7,0)</f>
        <v>0</v>
      </c>
      <c r="P7" s="65">
        <f t="shared" si="2"/>
        <v>0</v>
      </c>
      <c r="Q7" s="279">
        <f t="shared" ref="Q7:Q15" si="9">ROUND(IF(C7="12-month",E7*K7,IF(C7="9-month",E7*K7,IF(C7="summer",K7*0.025*13*E7,IF(C7="grad",E7*K7,IF(C7="hourly",E7*K7,)))))*(1+$M$2),0)</f>
        <v>0</v>
      </c>
      <c r="R7" s="274">
        <f t="shared" ref="R7:R15" si="10">ROUND(Q7*$L7,0)</f>
        <v>0</v>
      </c>
      <c r="S7" s="65">
        <f t="shared" si="3"/>
        <v>0</v>
      </c>
      <c r="T7" s="279">
        <f t="shared" ref="T7:T15" si="11">ROUND(IF(C7="12-month",F7*K7,IF(C7="9-month",F7*K7,IF(C7="summer",K7*0.025*13*F7,IF(C7="grad",F7*K7,IF(C7="hourly",F7*K7,)))))*((1+$M$2)^2),0)</f>
        <v>0</v>
      </c>
      <c r="U7" s="274">
        <f t="shared" ref="U7:U15" si="12">ROUND(T7*$L7,0)</f>
        <v>0</v>
      </c>
      <c r="V7" s="65">
        <f t="shared" si="4"/>
        <v>0</v>
      </c>
      <c r="W7" s="279">
        <f t="shared" ref="W7:W15" si="13">ROUND(IF(C7="12-month",G7*K7,IF(C7="9-month",G7*K7,IF(C7="summer",K7*0.025*13*G7,IF(C7="grad",G7*K7,IF(C7="hourly",G7*K7,)))))*((1+$M$2)^3),0)</f>
        <v>0</v>
      </c>
      <c r="X7" s="274">
        <f t="shared" ref="X7:X15" si="14">ROUND(W7*$L7,0)</f>
        <v>0</v>
      </c>
      <c r="Y7" s="65">
        <f t="shared" si="5"/>
        <v>0</v>
      </c>
      <c r="Z7" s="279">
        <f t="shared" ref="Z7:Z15" si="15">ROUND(IF(C7="12-month",H7*K7,IF(C7="9-month",H7*K7,IF(C7="summer",K7*0.025*13*H7,IF(C7="grad",H7*K7,IF(C7="hourly",H7*K7,)))))*((1+$M$2)^4),0)</f>
        <v>0</v>
      </c>
      <c r="AA7" s="274">
        <f t="shared" ref="AA7:AA15" si="16">ROUND(Z7*$L7,0)</f>
        <v>0</v>
      </c>
      <c r="AB7" s="72">
        <f t="shared" ref="AB7:AB15" si="17">IF($C7="12-month",12*I7, IF($C7="9-month",9*I7, IF($C7="summer", 3*I7, IF($C7="grad",I7*6, IF($C7="hourly",I7/2080*12,0)))))</f>
        <v>0</v>
      </c>
      <c r="AC7" s="279">
        <f t="shared" ref="AC7:AC15" si="18">ROUND(IF(C7="12-month",I7*$K7,IF(C7="9-month",I7*$K7,IF(C7="summer",$K7*0.025*13*I7,IF(C7="grad",I7*$K7,IF(C7="hourly",I7*$K7,)))))*((1+$M$2)^5),0)</f>
        <v>0</v>
      </c>
      <c r="AD7" s="274">
        <f t="shared" ref="AD7:AD15" si="19">ROUND(AC7*$L7,0)</f>
        <v>0</v>
      </c>
      <c r="AE7" s="72">
        <f t="shared" ref="AE7:AE15" si="20">IF($C7="12-month",12*J7, IF($C7="9-month",9*J7, IF($C7="summer", 3*J7, IF($C7="grad",J7*6, IF($C7="hourly",J7/2080*12,0)))))</f>
        <v>0</v>
      </c>
      <c r="AF7" s="279">
        <f t="shared" ref="AF7:AF15" si="21">ROUND(IF(C7="12-month",J7*$K7,IF(C7="9-month",J7*$K7,IF(C7="summer",$K7*0.025*13*J7,IF(C7="grad",J7*$K7,IF(C7="hourly",J7*$K7,)))))*((1+$M$2)^6),0)</f>
        <v>0</v>
      </c>
      <c r="AG7" s="274">
        <f t="shared" ref="AG7:AG15" si="22">ROUND(AF7*$L7,0)</f>
        <v>0</v>
      </c>
      <c r="AH7" s="679">
        <f t="shared" ref="AH7:AH15" si="23">ROUND(SUM(N7,O7,Q7,R7,T7,U7,W7,X7,Z7,AA7,AC7,AD7,AF7,AG7),0)</f>
        <v>0</v>
      </c>
      <c r="AI7" s="33"/>
      <c r="AJ7" s="525">
        <f t="shared" si="6"/>
        <v>0</v>
      </c>
      <c r="AK7" s="526">
        <f t="shared" si="7"/>
        <v>0</v>
      </c>
      <c r="AL7" s="526">
        <f t="shared" si="7"/>
        <v>0</v>
      </c>
      <c r="AM7" s="526">
        <f t="shared" si="7"/>
        <v>0</v>
      </c>
      <c r="AN7" s="527">
        <f t="shared" si="7"/>
        <v>0</v>
      </c>
      <c r="AO7" s="527">
        <f t="shared" si="7"/>
        <v>0</v>
      </c>
      <c r="AP7" s="527">
        <f t="shared" si="7"/>
        <v>0</v>
      </c>
      <c r="AQ7" s="102"/>
      <c r="AR7" s="103"/>
    </row>
    <row r="8" spans="1:44">
      <c r="A8" s="26"/>
      <c r="B8" s="24"/>
      <c r="C8" s="69"/>
      <c r="D8" s="685"/>
      <c r="E8" s="685"/>
      <c r="F8" s="685"/>
      <c r="G8" s="685"/>
      <c r="H8" s="685"/>
      <c r="I8" s="685"/>
      <c r="J8" s="685"/>
      <c r="K8" s="681"/>
      <c r="L8" s="531"/>
      <c r="M8" s="71">
        <f t="shared" si="0"/>
        <v>0</v>
      </c>
      <c r="N8" s="273">
        <f t="shared" si="1"/>
        <v>0</v>
      </c>
      <c r="O8" s="274">
        <f t="shared" si="8"/>
        <v>0</v>
      </c>
      <c r="P8" s="65">
        <f t="shared" si="2"/>
        <v>0</v>
      </c>
      <c r="Q8" s="279">
        <f t="shared" si="9"/>
        <v>0</v>
      </c>
      <c r="R8" s="274">
        <f t="shared" si="10"/>
        <v>0</v>
      </c>
      <c r="S8" s="65">
        <f t="shared" si="3"/>
        <v>0</v>
      </c>
      <c r="T8" s="279">
        <f t="shared" si="11"/>
        <v>0</v>
      </c>
      <c r="U8" s="274">
        <f t="shared" si="12"/>
        <v>0</v>
      </c>
      <c r="V8" s="65">
        <f t="shared" si="4"/>
        <v>0</v>
      </c>
      <c r="W8" s="279">
        <f t="shared" si="13"/>
        <v>0</v>
      </c>
      <c r="X8" s="274">
        <f t="shared" si="14"/>
        <v>0</v>
      </c>
      <c r="Y8" s="65">
        <f t="shared" si="5"/>
        <v>0</v>
      </c>
      <c r="Z8" s="279">
        <f t="shared" si="15"/>
        <v>0</v>
      </c>
      <c r="AA8" s="274">
        <f t="shared" si="16"/>
        <v>0</v>
      </c>
      <c r="AB8" s="72">
        <f t="shared" si="17"/>
        <v>0</v>
      </c>
      <c r="AC8" s="279">
        <f t="shared" si="18"/>
        <v>0</v>
      </c>
      <c r="AD8" s="274">
        <f t="shared" si="19"/>
        <v>0</v>
      </c>
      <c r="AE8" s="72">
        <f t="shared" si="20"/>
        <v>0</v>
      </c>
      <c r="AF8" s="279">
        <f t="shared" si="21"/>
        <v>0</v>
      </c>
      <c r="AG8" s="274">
        <f t="shared" si="22"/>
        <v>0</v>
      </c>
      <c r="AH8" s="679">
        <f t="shared" si="23"/>
        <v>0</v>
      </c>
      <c r="AI8" s="33"/>
      <c r="AJ8" s="525">
        <f t="shared" si="6"/>
        <v>0</v>
      </c>
      <c r="AK8" s="526">
        <f t="shared" si="7"/>
        <v>0</v>
      </c>
      <c r="AL8" s="526">
        <f t="shared" si="7"/>
        <v>0</v>
      </c>
      <c r="AM8" s="526">
        <f t="shared" si="7"/>
        <v>0</v>
      </c>
      <c r="AN8" s="527">
        <f t="shared" si="7"/>
        <v>0</v>
      </c>
      <c r="AO8" s="527">
        <f t="shared" si="7"/>
        <v>0</v>
      </c>
      <c r="AP8" s="527">
        <f t="shared" si="7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81"/>
      <c r="L9" s="531"/>
      <c r="M9" s="60">
        <f t="shared" si="0"/>
        <v>0</v>
      </c>
      <c r="N9" s="275">
        <f t="shared" si="1"/>
        <v>0</v>
      </c>
      <c r="O9" s="274">
        <f t="shared" si="8"/>
        <v>0</v>
      </c>
      <c r="P9" s="65">
        <f t="shared" si="2"/>
        <v>0</v>
      </c>
      <c r="Q9" s="279">
        <f t="shared" si="9"/>
        <v>0</v>
      </c>
      <c r="R9" s="274">
        <f t="shared" si="10"/>
        <v>0</v>
      </c>
      <c r="S9" s="65">
        <f t="shared" si="3"/>
        <v>0</v>
      </c>
      <c r="T9" s="279">
        <f t="shared" si="11"/>
        <v>0</v>
      </c>
      <c r="U9" s="274">
        <f t="shared" si="12"/>
        <v>0</v>
      </c>
      <c r="V9" s="65">
        <f t="shared" si="4"/>
        <v>0</v>
      </c>
      <c r="W9" s="279">
        <f t="shared" si="13"/>
        <v>0</v>
      </c>
      <c r="X9" s="274">
        <f t="shared" si="14"/>
        <v>0</v>
      </c>
      <c r="Y9" s="65">
        <f t="shared" si="5"/>
        <v>0</v>
      </c>
      <c r="Z9" s="279">
        <f t="shared" si="15"/>
        <v>0</v>
      </c>
      <c r="AA9" s="274">
        <f t="shared" si="16"/>
        <v>0</v>
      </c>
      <c r="AB9" s="72">
        <f t="shared" si="17"/>
        <v>0</v>
      </c>
      <c r="AC9" s="279">
        <f t="shared" si="18"/>
        <v>0</v>
      </c>
      <c r="AD9" s="274">
        <f t="shared" si="19"/>
        <v>0</v>
      </c>
      <c r="AE9" s="72">
        <f t="shared" si="20"/>
        <v>0</v>
      </c>
      <c r="AF9" s="279">
        <f t="shared" si="21"/>
        <v>0</v>
      </c>
      <c r="AG9" s="274">
        <f t="shared" si="22"/>
        <v>0</v>
      </c>
      <c r="AH9" s="679">
        <f t="shared" si="23"/>
        <v>0</v>
      </c>
      <c r="AI9" s="33"/>
      <c r="AJ9" s="525">
        <f t="shared" si="6"/>
        <v>0</v>
      </c>
      <c r="AK9" s="526">
        <f t="shared" si="7"/>
        <v>0</v>
      </c>
      <c r="AL9" s="526">
        <f t="shared" si="7"/>
        <v>0</v>
      </c>
      <c r="AM9" s="526">
        <f t="shared" si="7"/>
        <v>0</v>
      </c>
      <c r="AN9" s="527">
        <f t="shared" si="7"/>
        <v>0</v>
      </c>
      <c r="AO9" s="527">
        <f t="shared" si="7"/>
        <v>0</v>
      </c>
      <c r="AP9" s="527">
        <f t="shared" si="7"/>
        <v>0</v>
      </c>
      <c r="AQ9" s="102"/>
      <c r="AR9" s="103"/>
    </row>
    <row r="10" spans="1:44">
      <c r="A10" s="26"/>
      <c r="B10" s="24"/>
      <c r="C10" s="686"/>
      <c r="D10" s="687"/>
      <c r="E10" s="685"/>
      <c r="F10" s="685"/>
      <c r="G10" s="685"/>
      <c r="H10" s="685"/>
      <c r="I10" s="685"/>
      <c r="J10" s="685"/>
      <c r="K10" s="688"/>
      <c r="L10" s="689"/>
      <c r="M10" s="60">
        <f t="shared" si="0"/>
        <v>0</v>
      </c>
      <c r="N10" s="275">
        <f t="shared" si="1"/>
        <v>0</v>
      </c>
      <c r="O10" s="274">
        <f t="shared" si="8"/>
        <v>0</v>
      </c>
      <c r="P10" s="65">
        <f t="shared" si="2"/>
        <v>0</v>
      </c>
      <c r="Q10" s="279">
        <f t="shared" si="9"/>
        <v>0</v>
      </c>
      <c r="R10" s="274">
        <f t="shared" si="10"/>
        <v>0</v>
      </c>
      <c r="S10" s="65">
        <f t="shared" si="3"/>
        <v>0</v>
      </c>
      <c r="T10" s="279">
        <f t="shared" si="11"/>
        <v>0</v>
      </c>
      <c r="U10" s="274">
        <f t="shared" si="12"/>
        <v>0</v>
      </c>
      <c r="V10" s="65">
        <f t="shared" si="4"/>
        <v>0</v>
      </c>
      <c r="W10" s="279">
        <f t="shared" si="13"/>
        <v>0</v>
      </c>
      <c r="X10" s="274">
        <f t="shared" si="14"/>
        <v>0</v>
      </c>
      <c r="Y10" s="65">
        <f t="shared" si="5"/>
        <v>0</v>
      </c>
      <c r="Z10" s="279">
        <f t="shared" si="15"/>
        <v>0</v>
      </c>
      <c r="AA10" s="274">
        <f t="shared" si="16"/>
        <v>0</v>
      </c>
      <c r="AB10" s="72">
        <f t="shared" si="17"/>
        <v>0</v>
      </c>
      <c r="AC10" s="279">
        <f t="shared" si="18"/>
        <v>0</v>
      </c>
      <c r="AD10" s="274">
        <f t="shared" si="19"/>
        <v>0</v>
      </c>
      <c r="AE10" s="72">
        <f t="shared" si="20"/>
        <v>0</v>
      </c>
      <c r="AF10" s="279">
        <f t="shared" si="21"/>
        <v>0</v>
      </c>
      <c r="AG10" s="274">
        <f t="shared" si="22"/>
        <v>0</v>
      </c>
      <c r="AH10" s="679">
        <f t="shared" si="23"/>
        <v>0</v>
      </c>
      <c r="AI10" s="33"/>
      <c r="AJ10" s="525">
        <f t="shared" si="6"/>
        <v>0</v>
      </c>
      <c r="AK10" s="526">
        <f t="shared" si="7"/>
        <v>0</v>
      </c>
      <c r="AL10" s="526">
        <f t="shared" si="7"/>
        <v>0</v>
      </c>
      <c r="AM10" s="526">
        <f t="shared" si="7"/>
        <v>0</v>
      </c>
      <c r="AN10" s="527">
        <f t="shared" si="7"/>
        <v>0</v>
      </c>
      <c r="AO10" s="527">
        <f t="shared" si="7"/>
        <v>0</v>
      </c>
      <c r="AP10" s="527">
        <f t="shared" si="7"/>
        <v>0</v>
      </c>
      <c r="AQ10" s="102"/>
      <c r="AR10" s="103"/>
    </row>
    <row r="11" spans="1:44">
      <c r="A11" s="26"/>
      <c r="B11" s="24"/>
      <c r="C11" s="69"/>
      <c r="D11" s="685"/>
      <c r="E11" s="685"/>
      <c r="F11" s="685"/>
      <c r="G11" s="685"/>
      <c r="H11" s="685"/>
      <c r="I11" s="685"/>
      <c r="J11" s="685"/>
      <c r="K11" s="283"/>
      <c r="L11" s="531"/>
      <c r="M11" s="60">
        <f t="shared" si="0"/>
        <v>0</v>
      </c>
      <c r="N11" s="275">
        <f t="shared" si="1"/>
        <v>0</v>
      </c>
      <c r="O11" s="274">
        <f t="shared" si="8"/>
        <v>0</v>
      </c>
      <c r="P11" s="65">
        <f t="shared" si="2"/>
        <v>0</v>
      </c>
      <c r="Q11" s="279">
        <f t="shared" si="9"/>
        <v>0</v>
      </c>
      <c r="R11" s="274">
        <f t="shared" si="10"/>
        <v>0</v>
      </c>
      <c r="S11" s="65">
        <f t="shared" si="3"/>
        <v>0</v>
      </c>
      <c r="T11" s="279">
        <f t="shared" si="11"/>
        <v>0</v>
      </c>
      <c r="U11" s="274">
        <f t="shared" si="12"/>
        <v>0</v>
      </c>
      <c r="V11" s="65">
        <f t="shared" si="4"/>
        <v>0</v>
      </c>
      <c r="W11" s="279">
        <f t="shared" si="13"/>
        <v>0</v>
      </c>
      <c r="X11" s="274">
        <f t="shared" si="14"/>
        <v>0</v>
      </c>
      <c r="Y11" s="65">
        <f t="shared" si="5"/>
        <v>0</v>
      </c>
      <c r="Z11" s="279">
        <f t="shared" si="15"/>
        <v>0</v>
      </c>
      <c r="AA11" s="274">
        <f t="shared" si="16"/>
        <v>0</v>
      </c>
      <c r="AB11" s="72">
        <f t="shared" si="17"/>
        <v>0</v>
      </c>
      <c r="AC11" s="279">
        <f t="shared" si="18"/>
        <v>0</v>
      </c>
      <c r="AD11" s="274">
        <f t="shared" si="19"/>
        <v>0</v>
      </c>
      <c r="AE11" s="72">
        <f t="shared" si="20"/>
        <v>0</v>
      </c>
      <c r="AF11" s="279">
        <f t="shared" si="21"/>
        <v>0</v>
      </c>
      <c r="AG11" s="274">
        <f t="shared" si="22"/>
        <v>0</v>
      </c>
      <c r="AH11" s="679">
        <f t="shared" si="23"/>
        <v>0</v>
      </c>
      <c r="AI11" s="33"/>
      <c r="AJ11" s="525">
        <f t="shared" si="6"/>
        <v>0</v>
      </c>
      <c r="AK11" s="526">
        <f t="shared" si="7"/>
        <v>0</v>
      </c>
      <c r="AL11" s="526">
        <f t="shared" si="7"/>
        <v>0</v>
      </c>
      <c r="AM11" s="526">
        <f t="shared" si="7"/>
        <v>0</v>
      </c>
      <c r="AN11" s="527">
        <f t="shared" si="7"/>
        <v>0</v>
      </c>
      <c r="AO11" s="527">
        <f t="shared" si="7"/>
        <v>0</v>
      </c>
      <c r="AP11" s="527">
        <f t="shared" si="7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90"/>
      <c r="L12" s="531"/>
      <c r="M12" s="60">
        <f t="shared" si="0"/>
        <v>0</v>
      </c>
      <c r="N12" s="275">
        <f t="shared" si="1"/>
        <v>0</v>
      </c>
      <c r="O12" s="274">
        <f t="shared" si="8"/>
        <v>0</v>
      </c>
      <c r="P12" s="65">
        <f t="shared" si="2"/>
        <v>0</v>
      </c>
      <c r="Q12" s="279">
        <f t="shared" si="9"/>
        <v>0</v>
      </c>
      <c r="R12" s="274">
        <f t="shared" si="10"/>
        <v>0</v>
      </c>
      <c r="S12" s="65">
        <f t="shared" si="3"/>
        <v>0</v>
      </c>
      <c r="T12" s="279">
        <f t="shared" si="11"/>
        <v>0</v>
      </c>
      <c r="U12" s="274">
        <f t="shared" si="12"/>
        <v>0</v>
      </c>
      <c r="V12" s="65">
        <f t="shared" si="4"/>
        <v>0</v>
      </c>
      <c r="W12" s="279">
        <f t="shared" si="13"/>
        <v>0</v>
      </c>
      <c r="X12" s="274">
        <f t="shared" si="14"/>
        <v>0</v>
      </c>
      <c r="Y12" s="65">
        <f t="shared" si="5"/>
        <v>0</v>
      </c>
      <c r="Z12" s="279">
        <f t="shared" si="15"/>
        <v>0</v>
      </c>
      <c r="AA12" s="274">
        <f t="shared" si="16"/>
        <v>0</v>
      </c>
      <c r="AB12" s="72">
        <f t="shared" si="17"/>
        <v>0</v>
      </c>
      <c r="AC12" s="279">
        <f t="shared" si="18"/>
        <v>0</v>
      </c>
      <c r="AD12" s="274">
        <f t="shared" si="19"/>
        <v>0</v>
      </c>
      <c r="AE12" s="72">
        <f t="shared" si="20"/>
        <v>0</v>
      </c>
      <c r="AF12" s="279">
        <f t="shared" si="21"/>
        <v>0</v>
      </c>
      <c r="AG12" s="274">
        <f t="shared" si="22"/>
        <v>0</v>
      </c>
      <c r="AH12" s="679">
        <f t="shared" si="23"/>
        <v>0</v>
      </c>
      <c r="AI12" s="33"/>
      <c r="AJ12" s="525">
        <f t="shared" si="6"/>
        <v>0</v>
      </c>
      <c r="AK12" s="526">
        <f t="shared" si="7"/>
        <v>0</v>
      </c>
      <c r="AL12" s="526">
        <f t="shared" si="7"/>
        <v>0</v>
      </c>
      <c r="AM12" s="526">
        <f t="shared" si="7"/>
        <v>0</v>
      </c>
      <c r="AN12" s="527">
        <f t="shared" si="7"/>
        <v>0</v>
      </c>
      <c r="AO12" s="527">
        <f t="shared" si="7"/>
        <v>0</v>
      </c>
      <c r="AP12" s="527">
        <f t="shared" si="7"/>
        <v>0</v>
      </c>
      <c r="AQ12" s="102"/>
      <c r="AR12" s="103"/>
    </row>
    <row r="13" spans="1:44">
      <c r="A13" s="26"/>
      <c r="B13" s="24"/>
      <c r="C13" s="686"/>
      <c r="D13" s="687"/>
      <c r="E13" s="685"/>
      <c r="F13" s="685"/>
      <c r="G13" s="685"/>
      <c r="H13" s="685"/>
      <c r="I13" s="685"/>
      <c r="J13" s="685"/>
      <c r="K13" s="688"/>
      <c r="L13" s="689"/>
      <c r="M13" s="60">
        <f t="shared" si="0"/>
        <v>0</v>
      </c>
      <c r="N13" s="275">
        <f t="shared" si="1"/>
        <v>0</v>
      </c>
      <c r="O13" s="274">
        <f t="shared" si="8"/>
        <v>0</v>
      </c>
      <c r="P13" s="65">
        <f t="shared" si="2"/>
        <v>0</v>
      </c>
      <c r="Q13" s="279">
        <f t="shared" si="9"/>
        <v>0</v>
      </c>
      <c r="R13" s="274">
        <f t="shared" si="10"/>
        <v>0</v>
      </c>
      <c r="S13" s="65">
        <f t="shared" si="3"/>
        <v>0</v>
      </c>
      <c r="T13" s="279">
        <f t="shared" si="11"/>
        <v>0</v>
      </c>
      <c r="U13" s="274">
        <f t="shared" si="12"/>
        <v>0</v>
      </c>
      <c r="V13" s="65">
        <f t="shared" si="4"/>
        <v>0</v>
      </c>
      <c r="W13" s="279">
        <f t="shared" si="13"/>
        <v>0</v>
      </c>
      <c r="X13" s="274">
        <f t="shared" si="14"/>
        <v>0</v>
      </c>
      <c r="Y13" s="65">
        <f t="shared" si="5"/>
        <v>0</v>
      </c>
      <c r="Z13" s="279">
        <f t="shared" si="15"/>
        <v>0</v>
      </c>
      <c r="AA13" s="274">
        <f t="shared" si="16"/>
        <v>0</v>
      </c>
      <c r="AB13" s="72">
        <f t="shared" si="17"/>
        <v>0</v>
      </c>
      <c r="AC13" s="279">
        <f t="shared" si="18"/>
        <v>0</v>
      </c>
      <c r="AD13" s="274">
        <f t="shared" si="19"/>
        <v>0</v>
      </c>
      <c r="AE13" s="72">
        <f t="shared" si="20"/>
        <v>0</v>
      </c>
      <c r="AF13" s="279">
        <f t="shared" si="21"/>
        <v>0</v>
      </c>
      <c r="AG13" s="274">
        <f t="shared" si="22"/>
        <v>0</v>
      </c>
      <c r="AH13" s="679">
        <f t="shared" si="23"/>
        <v>0</v>
      </c>
      <c r="AI13" s="33"/>
      <c r="AJ13" s="525">
        <f t="shared" si="6"/>
        <v>0</v>
      </c>
      <c r="AK13" s="526">
        <f t="shared" si="7"/>
        <v>0</v>
      </c>
      <c r="AL13" s="526">
        <f t="shared" si="7"/>
        <v>0</v>
      </c>
      <c r="AM13" s="526">
        <f t="shared" si="7"/>
        <v>0</v>
      </c>
      <c r="AN13" s="527">
        <f t="shared" si="7"/>
        <v>0</v>
      </c>
      <c r="AO13" s="527">
        <f t="shared" si="7"/>
        <v>0</v>
      </c>
      <c r="AP13" s="527">
        <f t="shared" si="7"/>
        <v>0</v>
      </c>
      <c r="AQ13" s="102"/>
      <c r="AR13" s="103"/>
    </row>
    <row r="14" spans="1:44">
      <c r="A14" s="26"/>
      <c r="B14" s="24"/>
      <c r="C14" s="69"/>
      <c r="D14" s="685"/>
      <c r="E14" s="685"/>
      <c r="F14" s="685"/>
      <c r="G14" s="685"/>
      <c r="H14" s="685"/>
      <c r="I14" s="685"/>
      <c r="J14" s="685"/>
      <c r="K14" s="283"/>
      <c r="L14" s="531"/>
      <c r="M14" s="60">
        <f t="shared" si="0"/>
        <v>0</v>
      </c>
      <c r="N14" s="275">
        <f t="shared" si="1"/>
        <v>0</v>
      </c>
      <c r="O14" s="274">
        <f t="shared" si="8"/>
        <v>0</v>
      </c>
      <c r="P14" s="65">
        <f t="shared" si="2"/>
        <v>0</v>
      </c>
      <c r="Q14" s="279">
        <f t="shared" si="9"/>
        <v>0</v>
      </c>
      <c r="R14" s="274">
        <f t="shared" si="10"/>
        <v>0</v>
      </c>
      <c r="S14" s="65">
        <f t="shared" si="3"/>
        <v>0</v>
      </c>
      <c r="T14" s="279">
        <f t="shared" si="11"/>
        <v>0</v>
      </c>
      <c r="U14" s="274">
        <f t="shared" si="12"/>
        <v>0</v>
      </c>
      <c r="V14" s="65">
        <f t="shared" si="4"/>
        <v>0</v>
      </c>
      <c r="W14" s="279">
        <f t="shared" si="13"/>
        <v>0</v>
      </c>
      <c r="X14" s="274">
        <f t="shared" si="14"/>
        <v>0</v>
      </c>
      <c r="Y14" s="65">
        <f t="shared" si="5"/>
        <v>0</v>
      </c>
      <c r="Z14" s="279">
        <f t="shared" si="15"/>
        <v>0</v>
      </c>
      <c r="AA14" s="274">
        <f t="shared" si="16"/>
        <v>0</v>
      </c>
      <c r="AB14" s="72">
        <f t="shared" si="17"/>
        <v>0</v>
      </c>
      <c r="AC14" s="279">
        <f t="shared" si="18"/>
        <v>0</v>
      </c>
      <c r="AD14" s="274">
        <f t="shared" si="19"/>
        <v>0</v>
      </c>
      <c r="AE14" s="72">
        <f t="shared" si="20"/>
        <v>0</v>
      </c>
      <c r="AF14" s="279">
        <f t="shared" si="21"/>
        <v>0</v>
      </c>
      <c r="AG14" s="274">
        <f t="shared" si="22"/>
        <v>0</v>
      </c>
      <c r="AH14" s="679">
        <f t="shared" si="23"/>
        <v>0</v>
      </c>
      <c r="AI14" s="33"/>
      <c r="AJ14" s="525">
        <f t="shared" si="6"/>
        <v>0</v>
      </c>
      <c r="AK14" s="526">
        <f t="shared" si="7"/>
        <v>0</v>
      </c>
      <c r="AL14" s="526">
        <f t="shared" si="7"/>
        <v>0</v>
      </c>
      <c r="AM14" s="526">
        <f t="shared" si="7"/>
        <v>0</v>
      </c>
      <c r="AN14" s="527">
        <f t="shared" si="7"/>
        <v>0</v>
      </c>
      <c r="AO14" s="527">
        <f t="shared" si="7"/>
        <v>0</v>
      </c>
      <c r="AP14" s="527">
        <f t="shared" si="7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84"/>
      <c r="L15" s="531"/>
      <c r="M15" s="60">
        <f t="shared" si="0"/>
        <v>0</v>
      </c>
      <c r="N15" s="275">
        <f t="shared" si="1"/>
        <v>0</v>
      </c>
      <c r="O15" s="274">
        <f t="shared" si="8"/>
        <v>0</v>
      </c>
      <c r="P15" s="66">
        <f t="shared" si="2"/>
        <v>0</v>
      </c>
      <c r="Q15" s="280">
        <f t="shared" si="9"/>
        <v>0</v>
      </c>
      <c r="R15" s="274">
        <f t="shared" si="10"/>
        <v>0</v>
      </c>
      <c r="S15" s="66">
        <f t="shared" si="3"/>
        <v>0</v>
      </c>
      <c r="T15" s="280">
        <f t="shared" si="11"/>
        <v>0</v>
      </c>
      <c r="U15" s="274">
        <f t="shared" si="12"/>
        <v>0</v>
      </c>
      <c r="V15" s="66">
        <f t="shared" si="4"/>
        <v>0</v>
      </c>
      <c r="W15" s="280">
        <f t="shared" si="13"/>
        <v>0</v>
      </c>
      <c r="X15" s="274">
        <f t="shared" si="14"/>
        <v>0</v>
      </c>
      <c r="Y15" s="66">
        <f t="shared" si="5"/>
        <v>0</v>
      </c>
      <c r="Z15" s="280">
        <f t="shared" si="15"/>
        <v>0</v>
      </c>
      <c r="AA15" s="274">
        <f t="shared" si="16"/>
        <v>0</v>
      </c>
      <c r="AB15" s="72">
        <f t="shared" si="17"/>
        <v>0</v>
      </c>
      <c r="AC15" s="280">
        <f t="shared" si="18"/>
        <v>0</v>
      </c>
      <c r="AD15" s="274">
        <f t="shared" si="19"/>
        <v>0</v>
      </c>
      <c r="AE15" s="72">
        <f t="shared" si="20"/>
        <v>0</v>
      </c>
      <c r="AF15" s="280">
        <f t="shared" si="21"/>
        <v>0</v>
      </c>
      <c r="AG15" s="274">
        <f t="shared" si="22"/>
        <v>0</v>
      </c>
      <c r="AH15" s="679">
        <f t="shared" si="23"/>
        <v>0</v>
      </c>
      <c r="AI15" s="33"/>
      <c r="AJ15" s="528">
        <f t="shared" si="6"/>
        <v>0</v>
      </c>
      <c r="AK15" s="529">
        <f t="shared" si="7"/>
        <v>0</v>
      </c>
      <c r="AL15" s="529">
        <f t="shared" si="7"/>
        <v>0</v>
      </c>
      <c r="AM15" s="529">
        <f t="shared" si="7"/>
        <v>0</v>
      </c>
      <c r="AN15" s="530">
        <f t="shared" si="7"/>
        <v>0</v>
      </c>
      <c r="AO15" s="530">
        <f t="shared" si="7"/>
        <v>0</v>
      </c>
      <c r="AP15" s="530">
        <f t="shared" si="7"/>
        <v>0</v>
      </c>
      <c r="AQ15" s="104"/>
      <c r="AR15" s="105"/>
    </row>
    <row r="16" spans="1:44" ht="13.5" thickBot="1">
      <c r="A16" s="308" t="s">
        <v>39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62"/>
      <c r="N16" s="178">
        <f>ROUND(SUM(N6:N15),0)</f>
        <v>0</v>
      </c>
      <c r="O16" s="178">
        <f>ROUND(SUM(O6:O15),0)</f>
        <v>0</v>
      </c>
      <c r="P16" s="59"/>
      <c r="Q16" s="178">
        <f>ROUND(SUM(Q6:Q15),0)</f>
        <v>0</v>
      </c>
      <c r="R16" s="178">
        <f>ROUND(SUM(R6:R15),0)</f>
        <v>0</v>
      </c>
      <c r="S16" s="62"/>
      <c r="T16" s="178">
        <f>ROUND(SUM(T6:T15),0)</f>
        <v>0</v>
      </c>
      <c r="U16" s="178">
        <f>ROUND(SUM(U6:U15),0)</f>
        <v>0</v>
      </c>
      <c r="V16" s="62"/>
      <c r="W16" s="178">
        <f>ROUND(SUM(W6:W15),0)</f>
        <v>0</v>
      </c>
      <c r="X16" s="178">
        <f>ROUND(SUM(X6:X15),0)</f>
        <v>0</v>
      </c>
      <c r="Y16" s="62"/>
      <c r="Z16" s="178">
        <f>ROUND(SUM(Z6:Z15),0)</f>
        <v>0</v>
      </c>
      <c r="AA16" s="178">
        <f>ROUND(SUM(AA6:AA15),0)</f>
        <v>0</v>
      </c>
      <c r="AB16" s="62"/>
      <c r="AC16" s="178">
        <f>ROUND(SUM(AC6:AC15),0)</f>
        <v>0</v>
      </c>
      <c r="AD16" s="178">
        <f>ROUND(SUM(AD6:AD15),0)</f>
        <v>0</v>
      </c>
      <c r="AE16" s="62"/>
      <c r="AF16" s="178">
        <f>ROUND(SUM(AF6:AF15),0)</f>
        <v>0</v>
      </c>
      <c r="AG16" s="178">
        <f>ROUND(SUM(AG6:AG15),0)</f>
        <v>0</v>
      </c>
      <c r="AH16" s="282">
        <f>SUM(AH6:AH15)</f>
        <v>0</v>
      </c>
      <c r="AI16" s="30"/>
      <c r="AM16" s="3"/>
      <c r="AQ16" s="30"/>
    </row>
    <row r="17" spans="1:43" ht="13.5" thickBot="1">
      <c r="A17" s="665" t="s">
        <v>40</v>
      </c>
      <c r="B17" s="666"/>
      <c r="C17" s="666"/>
      <c r="D17" s="666"/>
      <c r="E17" s="666"/>
      <c r="F17" s="666"/>
      <c r="G17" s="666"/>
      <c r="H17" s="666"/>
      <c r="I17" s="666"/>
      <c r="J17" s="666"/>
      <c r="K17" s="666"/>
      <c r="L17" s="666"/>
      <c r="M17" s="667"/>
      <c r="N17" s="659"/>
      <c r="O17" s="660">
        <f>SUM(N6:O15)</f>
        <v>0</v>
      </c>
      <c r="P17" s="667"/>
      <c r="Q17" s="659"/>
      <c r="R17" s="660">
        <f>SUM(Q6:R15)</f>
        <v>0</v>
      </c>
      <c r="S17" s="667"/>
      <c r="T17" s="659"/>
      <c r="U17" s="660">
        <f>SUM(T6:U15)</f>
        <v>0</v>
      </c>
      <c r="V17" s="667"/>
      <c r="W17" s="659"/>
      <c r="X17" s="660">
        <f>SUM(W6:X15)</f>
        <v>0</v>
      </c>
      <c r="Y17" s="667"/>
      <c r="Z17" s="659"/>
      <c r="AA17" s="660">
        <f>SUM(Z6:AA15)</f>
        <v>0</v>
      </c>
      <c r="AB17" s="667"/>
      <c r="AC17" s="659"/>
      <c r="AD17" s="660">
        <f>SUM(AC6:AD15)</f>
        <v>0</v>
      </c>
      <c r="AE17" s="667"/>
      <c r="AF17" s="659"/>
      <c r="AG17" s="660">
        <f>SUM(AF6:AG15)</f>
        <v>0</v>
      </c>
      <c r="AH17" s="691">
        <f>SUM(O17:AG17)</f>
        <v>0</v>
      </c>
      <c r="AI17" s="30"/>
      <c r="AM17" s="4"/>
      <c r="AQ17" s="30"/>
    </row>
    <row r="18" spans="1:43" s="328" customFormat="1" ht="5.0999999999999996" customHeight="1">
      <c r="A18" s="532"/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692"/>
      <c r="AI18" s="534"/>
      <c r="AM18" s="428"/>
      <c r="AQ18" s="534"/>
    </row>
    <row r="19" spans="1:43">
      <c r="A19" s="285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6"/>
      <c r="AI19" s="9"/>
      <c r="AM19" s="4"/>
      <c r="AQ19" s="9"/>
    </row>
    <row r="20" spans="1:43">
      <c r="A20" s="414" t="s">
        <v>43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3"/>
      <c r="N20" s="180"/>
      <c r="O20" s="181">
        <v>0</v>
      </c>
      <c r="P20" s="63"/>
      <c r="Q20" s="180"/>
      <c r="R20" s="181">
        <v>0</v>
      </c>
      <c r="S20" s="63"/>
      <c r="T20" s="180"/>
      <c r="U20" s="181">
        <v>0</v>
      </c>
      <c r="V20" s="63"/>
      <c r="W20" s="180"/>
      <c r="X20" s="181">
        <v>0</v>
      </c>
      <c r="Y20" s="63"/>
      <c r="Z20" s="180"/>
      <c r="AA20" s="181">
        <v>0</v>
      </c>
      <c r="AB20" s="63"/>
      <c r="AC20" s="180"/>
      <c r="AD20" s="181">
        <v>0</v>
      </c>
      <c r="AE20" s="63"/>
      <c r="AF20" s="180"/>
      <c r="AG20" s="181">
        <v>0</v>
      </c>
      <c r="AH20" s="287">
        <f>SUM(O20:AG20)</f>
        <v>0</v>
      </c>
      <c r="AI20" s="30"/>
      <c r="AM20" s="4"/>
      <c r="AQ20" s="30"/>
    </row>
    <row r="21" spans="1:43">
      <c r="A21" s="415" t="s">
        <v>43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4"/>
      <c r="N21" s="182"/>
      <c r="O21" s="183">
        <v>0</v>
      </c>
      <c r="P21" s="64"/>
      <c r="Q21" s="182"/>
      <c r="R21" s="183">
        <v>0</v>
      </c>
      <c r="S21" s="64"/>
      <c r="T21" s="182"/>
      <c r="U21" s="183">
        <v>0</v>
      </c>
      <c r="V21" s="64"/>
      <c r="W21" s="182"/>
      <c r="X21" s="183">
        <v>0</v>
      </c>
      <c r="Y21" s="64"/>
      <c r="Z21" s="182"/>
      <c r="AA21" s="183">
        <v>0</v>
      </c>
      <c r="AB21" s="64"/>
      <c r="AC21" s="182"/>
      <c r="AD21" s="183">
        <v>0</v>
      </c>
      <c r="AE21" s="64"/>
      <c r="AF21" s="182"/>
      <c r="AG21" s="183">
        <v>0</v>
      </c>
      <c r="AH21" s="679">
        <f>SUM(O21:AG21)</f>
        <v>0</v>
      </c>
      <c r="AI21" s="30"/>
      <c r="AM21" s="4"/>
      <c r="AQ21" s="30"/>
    </row>
    <row r="22" spans="1:43">
      <c r="A22" s="313" t="s">
        <v>44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7">
        <f>SUM(O22:AG22)</f>
        <v>0</v>
      </c>
      <c r="AI22" s="30"/>
      <c r="AM22" s="4"/>
      <c r="AQ22" s="30"/>
    </row>
    <row r="23" spans="1:43" s="328" customFormat="1" ht="5.0999999999999996" customHeight="1">
      <c r="A23" s="535"/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Z23" s="536"/>
      <c r="AA23" s="536"/>
      <c r="AB23" s="536"/>
      <c r="AC23" s="536"/>
      <c r="AD23" s="536"/>
      <c r="AE23" s="536"/>
      <c r="AF23" s="536"/>
      <c r="AG23" s="536"/>
      <c r="AH23" s="537"/>
      <c r="AI23" s="327"/>
      <c r="AM23" s="428"/>
      <c r="AQ23" s="327"/>
    </row>
    <row r="24" spans="1:43">
      <c r="A24" s="285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6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3"/>
      <c r="N25" s="180"/>
      <c r="O25" s="181">
        <v>0</v>
      </c>
      <c r="P25" s="63"/>
      <c r="Q25" s="180"/>
      <c r="R25" s="181">
        <v>0</v>
      </c>
      <c r="S25" s="63"/>
      <c r="T25" s="180"/>
      <c r="U25" s="181">
        <v>0</v>
      </c>
      <c r="V25" s="63"/>
      <c r="W25" s="180"/>
      <c r="X25" s="181">
        <v>0</v>
      </c>
      <c r="Y25" s="63"/>
      <c r="Z25" s="180"/>
      <c r="AA25" s="181">
        <v>0</v>
      </c>
      <c r="AB25" s="63"/>
      <c r="AC25" s="180"/>
      <c r="AD25" s="181">
        <v>0</v>
      </c>
      <c r="AE25" s="63"/>
      <c r="AF25" s="180"/>
      <c r="AG25" s="181">
        <v>0</v>
      </c>
      <c r="AH25" s="287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4"/>
      <c r="N26" s="182"/>
      <c r="O26" s="183">
        <v>0</v>
      </c>
      <c r="P26" s="64"/>
      <c r="Q26" s="182"/>
      <c r="R26" s="183">
        <v>0</v>
      </c>
      <c r="S26" s="64"/>
      <c r="T26" s="182"/>
      <c r="U26" s="183">
        <v>0</v>
      </c>
      <c r="V26" s="64"/>
      <c r="W26" s="182"/>
      <c r="X26" s="183">
        <v>0</v>
      </c>
      <c r="Y26" s="64"/>
      <c r="Z26" s="182"/>
      <c r="AA26" s="183">
        <v>0</v>
      </c>
      <c r="AB26" s="64"/>
      <c r="AC26" s="182"/>
      <c r="AD26" s="183">
        <v>0</v>
      </c>
      <c r="AE26" s="64"/>
      <c r="AF26" s="182"/>
      <c r="AG26" s="183">
        <v>0</v>
      </c>
      <c r="AH26" s="679">
        <f>SUM(O26:AG26)</f>
        <v>0</v>
      </c>
      <c r="AI26" s="30"/>
      <c r="AM26" s="4"/>
      <c r="AQ26" s="30"/>
    </row>
    <row r="27" spans="1:43">
      <c r="A27" s="313" t="s">
        <v>48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7">
        <f>SUM(O27:AG27)</f>
        <v>0</v>
      </c>
      <c r="AI27" s="30"/>
      <c r="AM27" s="4"/>
      <c r="AQ27" s="30"/>
    </row>
    <row r="28" spans="1:43" s="328" customFormat="1" ht="5.0999999999999996" customHeight="1">
      <c r="A28" s="427"/>
      <c r="B28" s="333"/>
      <c r="C28" s="334"/>
      <c r="D28" s="335"/>
      <c r="E28" s="335"/>
      <c r="F28" s="335"/>
      <c r="G28" s="335"/>
      <c r="H28" s="335"/>
      <c r="I28" s="335"/>
      <c r="J28" s="335"/>
      <c r="K28" s="336"/>
      <c r="L28" s="336"/>
      <c r="M28" s="336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538"/>
      <c r="AI28" s="339"/>
      <c r="AM28" s="428"/>
      <c r="AQ28" s="339"/>
    </row>
    <row r="29" spans="1:43">
      <c r="A29" s="716" t="s">
        <v>49</v>
      </c>
      <c r="B29" s="71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8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3"/>
      <c r="N30" s="180"/>
      <c r="O30" s="181">
        <v>0</v>
      </c>
      <c r="P30" s="63"/>
      <c r="Q30" s="180"/>
      <c r="R30" s="181">
        <v>0</v>
      </c>
      <c r="S30" s="63"/>
      <c r="T30" s="180"/>
      <c r="U30" s="181">
        <v>0</v>
      </c>
      <c r="V30" s="63"/>
      <c r="W30" s="180"/>
      <c r="X30" s="181">
        <v>0</v>
      </c>
      <c r="Y30" s="63"/>
      <c r="Z30" s="180"/>
      <c r="AA30" s="181">
        <v>0</v>
      </c>
      <c r="AB30" s="63"/>
      <c r="AC30" s="180"/>
      <c r="AD30" s="181">
        <v>0</v>
      </c>
      <c r="AE30" s="63"/>
      <c r="AF30" s="180"/>
      <c r="AG30" s="181">
        <v>0</v>
      </c>
      <c r="AH30" s="287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6"/>
      <c r="N31" s="186"/>
      <c r="O31" s="187">
        <v>0</v>
      </c>
      <c r="P31" s="86"/>
      <c r="Q31" s="186"/>
      <c r="R31" s="187">
        <v>0</v>
      </c>
      <c r="S31" s="86"/>
      <c r="T31" s="186"/>
      <c r="U31" s="187">
        <v>0</v>
      </c>
      <c r="V31" s="86"/>
      <c r="W31" s="186"/>
      <c r="X31" s="187">
        <v>0</v>
      </c>
      <c r="Y31" s="86"/>
      <c r="Z31" s="186"/>
      <c r="AA31" s="187">
        <v>0</v>
      </c>
      <c r="AB31" s="86"/>
      <c r="AC31" s="186"/>
      <c r="AD31" s="187">
        <v>0</v>
      </c>
      <c r="AE31" s="86"/>
      <c r="AF31" s="186"/>
      <c r="AG31" s="187">
        <v>0</v>
      </c>
      <c r="AH31" s="679">
        <f>SUM(O31:AG31)</f>
        <v>0</v>
      </c>
      <c r="AI31" s="34"/>
      <c r="AQ31" s="34"/>
    </row>
    <row r="32" spans="1:43">
      <c r="A32" s="409" t="s">
        <v>45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6"/>
      <c r="N32" s="186"/>
      <c r="O32" s="187">
        <v>0</v>
      </c>
      <c r="P32" s="86"/>
      <c r="Q32" s="186"/>
      <c r="R32" s="187">
        <v>0</v>
      </c>
      <c r="S32" s="86"/>
      <c r="T32" s="186"/>
      <c r="U32" s="187">
        <v>0</v>
      </c>
      <c r="V32" s="86"/>
      <c r="W32" s="186"/>
      <c r="X32" s="187">
        <v>0</v>
      </c>
      <c r="Y32" s="86"/>
      <c r="Z32" s="186"/>
      <c r="AA32" s="187">
        <v>0</v>
      </c>
      <c r="AB32" s="86"/>
      <c r="AC32" s="186"/>
      <c r="AD32" s="187">
        <v>0</v>
      </c>
      <c r="AE32" s="86"/>
      <c r="AF32" s="186"/>
      <c r="AG32" s="187">
        <v>0</v>
      </c>
      <c r="AH32" s="679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6"/>
      <c r="N33" s="186"/>
      <c r="O33" s="187">
        <v>0</v>
      </c>
      <c r="P33" s="86"/>
      <c r="Q33" s="186"/>
      <c r="R33" s="187">
        <v>0</v>
      </c>
      <c r="S33" s="86"/>
      <c r="T33" s="186"/>
      <c r="U33" s="187">
        <v>0</v>
      </c>
      <c r="V33" s="86"/>
      <c r="W33" s="186"/>
      <c r="X33" s="187">
        <v>0</v>
      </c>
      <c r="Y33" s="86"/>
      <c r="Z33" s="186"/>
      <c r="AA33" s="187">
        <v>0</v>
      </c>
      <c r="AB33" s="86"/>
      <c r="AC33" s="186"/>
      <c r="AD33" s="187">
        <v>0</v>
      </c>
      <c r="AE33" s="86"/>
      <c r="AF33" s="186"/>
      <c r="AG33" s="187">
        <v>0</v>
      </c>
      <c r="AH33" s="679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4"/>
      <c r="N34" s="182"/>
      <c r="O34" s="183">
        <v>0</v>
      </c>
      <c r="P34" s="64"/>
      <c r="Q34" s="182"/>
      <c r="R34" s="183">
        <v>0</v>
      </c>
      <c r="S34" s="64"/>
      <c r="T34" s="182"/>
      <c r="U34" s="183">
        <v>0</v>
      </c>
      <c r="V34" s="64"/>
      <c r="W34" s="182"/>
      <c r="X34" s="183">
        <v>0</v>
      </c>
      <c r="Y34" s="64"/>
      <c r="Z34" s="182"/>
      <c r="AA34" s="183">
        <v>0</v>
      </c>
      <c r="AB34" s="64"/>
      <c r="AC34" s="182"/>
      <c r="AD34" s="183">
        <v>0</v>
      </c>
      <c r="AE34" s="64"/>
      <c r="AF34" s="182"/>
      <c r="AG34" s="183">
        <v>0</v>
      </c>
      <c r="AH34" s="679">
        <f>SUM(O34:AG34)</f>
        <v>0</v>
      </c>
      <c r="AI34" s="30"/>
      <c r="AQ34" s="30"/>
    </row>
    <row r="35" spans="1:43">
      <c r="A35" s="313" t="s">
        <v>55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9">
        <f>SUM(AH30:AH34)</f>
        <v>0</v>
      </c>
      <c r="AI35" s="30"/>
      <c r="AQ35" s="30"/>
    </row>
    <row r="36" spans="1:43" s="328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9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300"/>
      <c r="AI37" s="9"/>
      <c r="AQ37" s="9"/>
    </row>
    <row r="38" spans="1:43" ht="12.75" customHeight="1">
      <c r="A38" s="403" t="s">
        <v>63</v>
      </c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63"/>
      <c r="N38" s="180"/>
      <c r="O38" s="181">
        <v>0</v>
      </c>
      <c r="P38" s="63"/>
      <c r="Q38" s="180"/>
      <c r="R38" s="181">
        <v>0</v>
      </c>
      <c r="S38" s="63"/>
      <c r="T38" s="180"/>
      <c r="U38" s="181">
        <v>0</v>
      </c>
      <c r="V38" s="63"/>
      <c r="W38" s="180"/>
      <c r="X38" s="181">
        <v>0</v>
      </c>
      <c r="Y38" s="63"/>
      <c r="Z38" s="180"/>
      <c r="AA38" s="181">
        <v>0</v>
      </c>
      <c r="AB38" s="63"/>
      <c r="AC38" s="180"/>
      <c r="AD38" s="181">
        <v>0</v>
      </c>
      <c r="AE38" s="63"/>
      <c r="AF38" s="180"/>
      <c r="AG38" s="181">
        <v>0</v>
      </c>
      <c r="AH38" s="287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6"/>
      <c r="N39" s="186"/>
      <c r="O39" s="187">
        <v>0</v>
      </c>
      <c r="P39" s="86"/>
      <c r="Q39" s="186"/>
      <c r="R39" s="187">
        <v>0</v>
      </c>
      <c r="S39" s="86"/>
      <c r="T39" s="186"/>
      <c r="U39" s="187">
        <v>0</v>
      </c>
      <c r="V39" s="86"/>
      <c r="W39" s="186"/>
      <c r="X39" s="187">
        <v>0</v>
      </c>
      <c r="Y39" s="86"/>
      <c r="Z39" s="186"/>
      <c r="AA39" s="187">
        <v>0</v>
      </c>
      <c r="AB39" s="86"/>
      <c r="AC39" s="186"/>
      <c r="AD39" s="187">
        <v>0</v>
      </c>
      <c r="AE39" s="86"/>
      <c r="AF39" s="186"/>
      <c r="AG39" s="187">
        <v>0</v>
      </c>
      <c r="AH39" s="679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2"/>
      <c r="L40" s="472"/>
      <c r="M40" s="86"/>
      <c r="N40" s="186"/>
      <c r="O40" s="187">
        <v>0</v>
      </c>
      <c r="P40" s="86"/>
      <c r="Q40" s="186"/>
      <c r="R40" s="187">
        <v>0</v>
      </c>
      <c r="S40" s="86"/>
      <c r="T40" s="186"/>
      <c r="U40" s="187">
        <v>0</v>
      </c>
      <c r="V40" s="86"/>
      <c r="W40" s="186"/>
      <c r="X40" s="187">
        <v>0</v>
      </c>
      <c r="Y40" s="86"/>
      <c r="Z40" s="186"/>
      <c r="AA40" s="187">
        <v>0</v>
      </c>
      <c r="AB40" s="86"/>
      <c r="AC40" s="186"/>
      <c r="AD40" s="187">
        <v>0</v>
      </c>
      <c r="AE40" s="86"/>
      <c r="AF40" s="186"/>
      <c r="AG40" s="187">
        <v>0</v>
      </c>
      <c r="AH40" s="679">
        <f t="shared" si="24"/>
        <v>0</v>
      </c>
      <c r="AI40" s="34"/>
      <c r="AQ40" s="34"/>
    </row>
    <row r="41" spans="1:43" ht="12.75" customHeight="1">
      <c r="A41" s="405" t="s">
        <v>122</v>
      </c>
      <c r="B41" s="362"/>
      <c r="C41" s="362"/>
      <c r="D41" s="362"/>
      <c r="E41" s="400"/>
      <c r="F41" s="410"/>
      <c r="G41" s="410"/>
      <c r="H41" s="400"/>
      <c r="I41" s="400"/>
      <c r="J41" s="400"/>
      <c r="K41" s="495">
        <v>0</v>
      </c>
      <c r="L41" s="499">
        <v>0</v>
      </c>
      <c r="M41" s="87"/>
      <c r="N41" s="290"/>
      <c r="O41" s="189">
        <f>L41</f>
        <v>0</v>
      </c>
      <c r="P41" s="87"/>
      <c r="Q41" s="290"/>
      <c r="R41" s="189">
        <f>ROUND(O41*(1+$K$41),0)</f>
        <v>0</v>
      </c>
      <c r="S41" s="87"/>
      <c r="T41" s="290"/>
      <c r="U41" s="189">
        <f>ROUND(R41*(1+$K$41),0)</f>
        <v>0</v>
      </c>
      <c r="V41" s="87"/>
      <c r="W41" s="290"/>
      <c r="X41" s="189">
        <f>ROUND(U41*(1+$K$41),0)</f>
        <v>0</v>
      </c>
      <c r="Y41" s="87"/>
      <c r="Z41" s="290"/>
      <c r="AA41" s="189">
        <f>ROUND(X41*(1+$K$41),0)</f>
        <v>0</v>
      </c>
      <c r="AB41" s="87"/>
      <c r="AC41" s="290"/>
      <c r="AD41" s="189">
        <f>ROUND(AA41*(1+$K$41),0)</f>
        <v>0</v>
      </c>
      <c r="AE41" s="87"/>
      <c r="AF41" s="290"/>
      <c r="AG41" s="189">
        <f>ROUND(AD41*(1+$K$41),0)</f>
        <v>0</v>
      </c>
      <c r="AH41" s="679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6"/>
      <c r="N42" s="186"/>
      <c r="O42" s="187">
        <v>0</v>
      </c>
      <c r="P42" s="86"/>
      <c r="Q42" s="186"/>
      <c r="R42" s="187">
        <v>0</v>
      </c>
      <c r="S42" s="86"/>
      <c r="T42" s="186"/>
      <c r="U42" s="187">
        <v>0</v>
      </c>
      <c r="V42" s="86"/>
      <c r="W42" s="186"/>
      <c r="X42" s="187">
        <v>0</v>
      </c>
      <c r="Y42" s="86"/>
      <c r="Z42" s="186"/>
      <c r="AA42" s="187">
        <v>0</v>
      </c>
      <c r="AB42" s="86"/>
      <c r="AC42" s="186"/>
      <c r="AD42" s="187">
        <v>0</v>
      </c>
      <c r="AE42" s="86"/>
      <c r="AF42" s="186"/>
      <c r="AG42" s="187">
        <v>0</v>
      </c>
      <c r="AH42" s="679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6"/>
      <c r="N43" s="186"/>
      <c r="O43" s="187">
        <v>0</v>
      </c>
      <c r="P43" s="86"/>
      <c r="Q43" s="186"/>
      <c r="R43" s="187">
        <v>0</v>
      </c>
      <c r="S43" s="86"/>
      <c r="T43" s="186"/>
      <c r="U43" s="187">
        <v>0</v>
      </c>
      <c r="V43" s="86"/>
      <c r="W43" s="186"/>
      <c r="X43" s="187">
        <v>0</v>
      </c>
      <c r="Y43" s="86"/>
      <c r="Z43" s="186"/>
      <c r="AA43" s="187">
        <v>0</v>
      </c>
      <c r="AB43" s="86"/>
      <c r="AC43" s="186"/>
      <c r="AD43" s="187">
        <v>0</v>
      </c>
      <c r="AE43" s="86"/>
      <c r="AF43" s="186"/>
      <c r="AG43" s="187">
        <v>0</v>
      </c>
      <c r="AH43" s="679">
        <f t="shared" si="24"/>
        <v>0</v>
      </c>
      <c r="AI43" s="30"/>
      <c r="AQ43" s="30"/>
    </row>
    <row r="44" spans="1:43">
      <c r="A44" s="405" t="s">
        <v>125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86"/>
      <c r="N44" s="186"/>
      <c r="O44" s="187">
        <v>0</v>
      </c>
      <c r="P44" s="86"/>
      <c r="Q44" s="186"/>
      <c r="R44" s="187">
        <v>0</v>
      </c>
      <c r="S44" s="86"/>
      <c r="T44" s="186"/>
      <c r="U44" s="187">
        <v>0</v>
      </c>
      <c r="V44" s="86"/>
      <c r="W44" s="186"/>
      <c r="X44" s="187">
        <v>0</v>
      </c>
      <c r="Y44" s="86"/>
      <c r="Z44" s="186"/>
      <c r="AA44" s="187">
        <v>0</v>
      </c>
      <c r="AB44" s="86"/>
      <c r="AC44" s="186"/>
      <c r="AD44" s="187">
        <v>0</v>
      </c>
      <c r="AE44" s="86"/>
      <c r="AF44" s="186"/>
      <c r="AG44" s="187">
        <v>0</v>
      </c>
      <c r="AH44" s="679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4"/>
      <c r="N45" s="182"/>
      <c r="O45" s="183">
        <v>0</v>
      </c>
      <c r="P45" s="64"/>
      <c r="Q45" s="182"/>
      <c r="R45" s="183">
        <v>0</v>
      </c>
      <c r="S45" s="64"/>
      <c r="T45" s="182"/>
      <c r="U45" s="183">
        <v>0</v>
      </c>
      <c r="V45" s="64"/>
      <c r="W45" s="182"/>
      <c r="X45" s="183">
        <v>0</v>
      </c>
      <c r="Y45" s="64"/>
      <c r="Z45" s="182"/>
      <c r="AA45" s="183">
        <v>0</v>
      </c>
      <c r="AB45" s="64"/>
      <c r="AC45" s="182"/>
      <c r="AD45" s="183">
        <v>0</v>
      </c>
      <c r="AE45" s="64"/>
      <c r="AF45" s="182"/>
      <c r="AG45" s="183">
        <v>0</v>
      </c>
      <c r="AH45" s="679">
        <f t="shared" si="24"/>
        <v>0</v>
      </c>
      <c r="AI45" s="30"/>
      <c r="AQ45" s="30"/>
    </row>
    <row r="46" spans="1:43">
      <c r="A46" s="313" t="s">
        <v>72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11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9">
        <f>SUM(AH38:AH45)</f>
        <v>0</v>
      </c>
      <c r="AI46" s="30"/>
      <c r="AQ46" s="30"/>
    </row>
    <row r="47" spans="1:43" s="328" customFormat="1" ht="5.0999999999999996" customHeight="1">
      <c r="A47" s="423"/>
      <c r="B47" s="424"/>
      <c r="C47" s="335"/>
      <c r="D47" s="425"/>
      <c r="E47" s="425"/>
      <c r="F47" s="425"/>
      <c r="G47" s="425"/>
      <c r="H47" s="425"/>
      <c r="I47" s="425"/>
      <c r="J47" s="425"/>
      <c r="K47" s="336"/>
      <c r="L47" s="336"/>
      <c r="M47" s="336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426"/>
      <c r="AI47" s="339"/>
      <c r="AQ47" s="339"/>
    </row>
    <row r="48" spans="1:43">
      <c r="A48" s="285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301"/>
      <c r="AI48" s="9"/>
      <c r="AM48" s="4"/>
      <c r="AQ48" s="9"/>
    </row>
    <row r="49" spans="1:45" ht="12.75" customHeight="1">
      <c r="A49" s="291"/>
      <c r="B49" s="50"/>
      <c r="C49" s="50"/>
      <c r="D49" s="50"/>
      <c r="E49" s="50"/>
      <c r="F49" s="50"/>
      <c r="G49" s="50"/>
      <c r="H49" s="50"/>
      <c r="I49" s="50"/>
      <c r="J49" s="50"/>
      <c r="K49" s="461"/>
      <c r="L49" s="462" t="s">
        <v>74</v>
      </c>
      <c r="M49" s="88"/>
      <c r="N49" s="276"/>
      <c r="O49" s="192">
        <v>0</v>
      </c>
      <c r="P49" s="88"/>
      <c r="Q49" s="276"/>
      <c r="R49" s="192">
        <v>0</v>
      </c>
      <c r="S49" s="88"/>
      <c r="T49" s="276"/>
      <c r="U49" s="192">
        <v>0</v>
      </c>
      <c r="V49" s="88"/>
      <c r="W49" s="276"/>
      <c r="X49" s="192">
        <v>0</v>
      </c>
      <c r="Y49" s="88"/>
      <c r="Z49" s="276"/>
      <c r="AA49" s="192">
        <v>0</v>
      </c>
      <c r="AB49" s="88"/>
      <c r="AC49" s="276"/>
      <c r="AD49" s="192">
        <v>0</v>
      </c>
      <c r="AE49" s="88"/>
      <c r="AF49" s="276"/>
      <c r="AG49" s="192">
        <v>0</v>
      </c>
      <c r="AH49" s="287">
        <f>SUM(O49:AG49)</f>
        <v>0</v>
      </c>
      <c r="AI49" s="30"/>
      <c r="AM49" s="4"/>
      <c r="AQ49" s="30"/>
    </row>
    <row r="50" spans="1:45">
      <c r="A50" s="292" t="s">
        <v>75</v>
      </c>
      <c r="B50" s="715"/>
      <c r="C50" s="715"/>
      <c r="D50" s="715"/>
      <c r="E50" s="118"/>
      <c r="F50" s="118"/>
      <c r="G50" s="118"/>
      <c r="H50" s="118"/>
      <c r="I50" s="118"/>
      <c r="J50" s="118"/>
      <c r="K50" s="463"/>
      <c r="L50" s="464" t="s">
        <v>76</v>
      </c>
      <c r="M50" s="89"/>
      <c r="N50" s="186"/>
      <c r="O50" s="187">
        <v>0</v>
      </c>
      <c r="P50" s="89"/>
      <c r="Q50" s="186"/>
      <c r="R50" s="187">
        <v>0</v>
      </c>
      <c r="S50" s="89"/>
      <c r="T50" s="186"/>
      <c r="U50" s="187">
        <v>0</v>
      </c>
      <c r="V50" s="89"/>
      <c r="W50" s="186"/>
      <c r="X50" s="187">
        <v>0</v>
      </c>
      <c r="Y50" s="89"/>
      <c r="Z50" s="186"/>
      <c r="AA50" s="187">
        <v>0</v>
      </c>
      <c r="AB50" s="89"/>
      <c r="AC50" s="186"/>
      <c r="AD50" s="187">
        <v>0</v>
      </c>
      <c r="AE50" s="89"/>
      <c r="AF50" s="186"/>
      <c r="AG50" s="187">
        <v>0</v>
      </c>
      <c r="AH50" s="679">
        <f>SUM(O50:AG50)</f>
        <v>0</v>
      </c>
      <c r="AI50" s="30"/>
      <c r="AM50" s="4"/>
      <c r="AQ50" s="30"/>
    </row>
    <row r="51" spans="1:45" s="10" customFormat="1">
      <c r="A51" s="293"/>
      <c r="B51" s="56"/>
      <c r="C51" s="56"/>
      <c r="D51" s="56"/>
      <c r="E51" s="56"/>
      <c r="F51" s="56"/>
      <c r="G51" s="56"/>
      <c r="H51" s="56"/>
      <c r="I51" s="56"/>
      <c r="J51" s="56"/>
      <c r="K51" s="465"/>
      <c r="L51" s="466" t="s">
        <v>77</v>
      </c>
      <c r="M51" s="90"/>
      <c r="N51" s="193"/>
      <c r="O51" s="194">
        <f>O49+O50</f>
        <v>0</v>
      </c>
      <c r="P51" s="90"/>
      <c r="Q51" s="193"/>
      <c r="R51" s="194">
        <f>R49+R50</f>
        <v>0</v>
      </c>
      <c r="S51" s="90"/>
      <c r="T51" s="193"/>
      <c r="U51" s="194">
        <f>U49+U50</f>
        <v>0</v>
      </c>
      <c r="V51" s="90"/>
      <c r="W51" s="193"/>
      <c r="X51" s="194">
        <f>X49+X50</f>
        <v>0</v>
      </c>
      <c r="Y51" s="90"/>
      <c r="Z51" s="193"/>
      <c r="AA51" s="194">
        <f>AA49+AA50</f>
        <v>0</v>
      </c>
      <c r="AB51" s="90"/>
      <c r="AC51" s="193"/>
      <c r="AD51" s="194">
        <f>AD49+AD50</f>
        <v>0</v>
      </c>
      <c r="AE51" s="90"/>
      <c r="AF51" s="193"/>
      <c r="AG51" s="194">
        <f>AG49+AG50</f>
        <v>0</v>
      </c>
      <c r="AH51" s="294">
        <f>SUM(AH49:AH50)</f>
        <v>0</v>
      </c>
      <c r="AI51" s="35"/>
      <c r="AM51" s="11"/>
      <c r="AQ51" s="35"/>
    </row>
    <row r="52" spans="1:45" ht="12.75" customHeight="1">
      <c r="A52" s="295"/>
      <c r="B52" s="57"/>
      <c r="C52" s="57"/>
      <c r="D52" s="57"/>
      <c r="E52" s="57"/>
      <c r="F52" s="57"/>
      <c r="G52" s="57"/>
      <c r="H52" s="57"/>
      <c r="I52" s="57"/>
      <c r="J52" s="57"/>
      <c r="K52" s="461"/>
      <c r="L52" s="462" t="s">
        <v>74</v>
      </c>
      <c r="M52" s="88"/>
      <c r="N52" s="276"/>
      <c r="O52" s="192">
        <v>0</v>
      </c>
      <c r="P52" s="88"/>
      <c r="Q52" s="276"/>
      <c r="R52" s="192">
        <v>0</v>
      </c>
      <c r="S52" s="88"/>
      <c r="T52" s="276"/>
      <c r="U52" s="192">
        <v>0</v>
      </c>
      <c r="V52" s="88"/>
      <c r="W52" s="276"/>
      <c r="X52" s="192">
        <v>0</v>
      </c>
      <c r="Y52" s="88"/>
      <c r="Z52" s="276"/>
      <c r="AA52" s="192">
        <v>0</v>
      </c>
      <c r="AB52" s="88"/>
      <c r="AC52" s="276"/>
      <c r="AD52" s="192">
        <v>0</v>
      </c>
      <c r="AE52" s="88"/>
      <c r="AF52" s="276"/>
      <c r="AG52" s="192">
        <v>0</v>
      </c>
      <c r="AH52" s="287">
        <f>SUM(O52:AG52)</f>
        <v>0</v>
      </c>
      <c r="AI52" s="30"/>
      <c r="AM52" s="4"/>
      <c r="AQ52" s="30"/>
    </row>
    <row r="53" spans="1:45" ht="12.75" customHeight="1">
      <c r="A53" s="292" t="s">
        <v>78</v>
      </c>
      <c r="B53" s="715"/>
      <c r="C53" s="715"/>
      <c r="D53" s="715"/>
      <c r="E53" s="118"/>
      <c r="F53" s="118"/>
      <c r="G53" s="118"/>
      <c r="H53" s="118"/>
      <c r="I53" s="118"/>
      <c r="J53" s="118"/>
      <c r="K53" s="463"/>
      <c r="L53" s="464" t="s">
        <v>76</v>
      </c>
      <c r="M53" s="89"/>
      <c r="N53" s="186"/>
      <c r="O53" s="187">
        <v>0</v>
      </c>
      <c r="P53" s="89"/>
      <c r="Q53" s="186"/>
      <c r="R53" s="187">
        <v>0</v>
      </c>
      <c r="S53" s="89"/>
      <c r="T53" s="186"/>
      <c r="U53" s="187">
        <v>0</v>
      </c>
      <c r="V53" s="89"/>
      <c r="W53" s="186"/>
      <c r="X53" s="187">
        <v>0</v>
      </c>
      <c r="Y53" s="89"/>
      <c r="Z53" s="186"/>
      <c r="AA53" s="187">
        <v>0</v>
      </c>
      <c r="AB53" s="89"/>
      <c r="AC53" s="186"/>
      <c r="AD53" s="187">
        <v>0</v>
      </c>
      <c r="AE53" s="89"/>
      <c r="AF53" s="186"/>
      <c r="AG53" s="187">
        <v>0</v>
      </c>
      <c r="AH53" s="287">
        <f>SUM(O53:AG53)</f>
        <v>0</v>
      </c>
      <c r="AI53" s="30"/>
      <c r="AM53" s="4"/>
      <c r="AQ53" s="30"/>
    </row>
    <row r="54" spans="1:45" s="10" customFormat="1">
      <c r="A54" s="293"/>
      <c r="B54" s="56"/>
      <c r="C54" s="56"/>
      <c r="D54" s="56"/>
      <c r="E54" s="56"/>
      <c r="F54" s="56"/>
      <c r="G54" s="56"/>
      <c r="H54" s="56"/>
      <c r="I54" s="56"/>
      <c r="J54" s="56"/>
      <c r="K54" s="465"/>
      <c r="L54" s="466" t="s">
        <v>77</v>
      </c>
      <c r="M54" s="90"/>
      <c r="N54" s="193"/>
      <c r="O54" s="194">
        <f>SUM(O52:O53)</f>
        <v>0</v>
      </c>
      <c r="P54" s="90"/>
      <c r="Q54" s="193"/>
      <c r="R54" s="194">
        <f>SUM(R52:R53)</f>
        <v>0</v>
      </c>
      <c r="S54" s="90"/>
      <c r="T54" s="193"/>
      <c r="U54" s="194">
        <f>SUM(U52:U53)</f>
        <v>0</v>
      </c>
      <c r="V54" s="90"/>
      <c r="W54" s="193"/>
      <c r="X54" s="194">
        <f>SUM(X52:X53)</f>
        <v>0</v>
      </c>
      <c r="Y54" s="90"/>
      <c r="Z54" s="193"/>
      <c r="AA54" s="194">
        <f>SUM(AA52:AA53)</f>
        <v>0</v>
      </c>
      <c r="AB54" s="90"/>
      <c r="AC54" s="193"/>
      <c r="AD54" s="194">
        <f>SUM(AD52:AD53)</f>
        <v>0</v>
      </c>
      <c r="AE54" s="90"/>
      <c r="AF54" s="193"/>
      <c r="AG54" s="194">
        <f>SUM(AG52:AG53)</f>
        <v>0</v>
      </c>
      <c r="AH54" s="294">
        <f>SUM(AH52:AH53)</f>
        <v>0</v>
      </c>
      <c r="AI54" s="35"/>
      <c r="AM54" s="11"/>
      <c r="AQ54" s="35"/>
    </row>
    <row r="55" spans="1:45">
      <c r="A55" s="296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5"/>
      <c r="O55" s="194">
        <f>O51+O54</f>
        <v>0</v>
      </c>
      <c r="P55" s="95"/>
      <c r="Q55" s="195"/>
      <c r="R55" s="194">
        <f>R51+R54</f>
        <v>0</v>
      </c>
      <c r="S55" s="95"/>
      <c r="T55" s="195"/>
      <c r="U55" s="194">
        <f>U51+U54</f>
        <v>0</v>
      </c>
      <c r="V55" s="95"/>
      <c r="W55" s="195"/>
      <c r="X55" s="194">
        <f>X51+X54</f>
        <v>0</v>
      </c>
      <c r="Y55" s="95"/>
      <c r="Z55" s="195"/>
      <c r="AA55" s="194">
        <f>AA51+AA54</f>
        <v>0</v>
      </c>
      <c r="AB55" s="95"/>
      <c r="AC55" s="195"/>
      <c r="AD55" s="194">
        <f>AD51+AD54</f>
        <v>0</v>
      </c>
      <c r="AE55" s="95"/>
      <c r="AF55" s="195"/>
      <c r="AG55" s="194">
        <f>AG51+AG54</f>
        <v>0</v>
      </c>
      <c r="AH55" s="297">
        <f>AH51+AH54</f>
        <v>0</v>
      </c>
      <c r="AI55" s="30"/>
      <c r="AM55" s="4"/>
      <c r="AQ55" s="30"/>
    </row>
    <row r="56" spans="1:45" s="328" customFormat="1" ht="5.0999999999999996" customHeight="1" thickBot="1">
      <c r="A56" s="427"/>
      <c r="B56" s="333"/>
      <c r="C56" s="334"/>
      <c r="D56" s="334"/>
      <c r="E56" s="334"/>
      <c r="F56" s="334"/>
      <c r="G56" s="334"/>
      <c r="H56" s="334"/>
      <c r="I56" s="334"/>
      <c r="J56" s="334"/>
      <c r="K56" s="336"/>
      <c r="L56" s="336"/>
      <c r="M56" s="33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326"/>
      <c r="AH56" s="693"/>
      <c r="AI56" s="326"/>
      <c r="AM56" s="428"/>
      <c r="AQ56" s="326"/>
    </row>
    <row r="57" spans="1:45" ht="13.5" customHeight="1" thickBot="1">
      <c r="A57" s="654" t="s">
        <v>86</v>
      </c>
      <c r="B57" s="655"/>
      <c r="C57" s="655"/>
      <c r="D57" s="655"/>
      <c r="E57" s="655"/>
      <c r="F57" s="655"/>
      <c r="G57" s="655"/>
      <c r="H57" s="655"/>
      <c r="I57" s="655"/>
      <c r="J57" s="655"/>
      <c r="K57" s="655"/>
      <c r="L57" s="662"/>
      <c r="M57" s="663"/>
      <c r="N57" s="659"/>
      <c r="O57" s="660">
        <f>O17+O22+O27+O35+O46+O55</f>
        <v>0</v>
      </c>
      <c r="P57" s="663"/>
      <c r="Q57" s="659"/>
      <c r="R57" s="660">
        <f>R17+R22+R27+R35+R46+R55</f>
        <v>0</v>
      </c>
      <c r="S57" s="663"/>
      <c r="T57" s="659"/>
      <c r="U57" s="660">
        <f>U17+U22+U27+U35+U46+U55</f>
        <v>0</v>
      </c>
      <c r="V57" s="663"/>
      <c r="W57" s="659"/>
      <c r="X57" s="660">
        <f>X17+X22+X27+X35+X46+X55</f>
        <v>0</v>
      </c>
      <c r="Y57" s="663"/>
      <c r="Z57" s="659"/>
      <c r="AA57" s="660">
        <f>AA17+AA22+AA27+AA35+AA46+AA55</f>
        <v>0</v>
      </c>
      <c r="AB57" s="663"/>
      <c r="AC57" s="659"/>
      <c r="AD57" s="660">
        <f>AD17+AD22+AD27+AD35+AD46+AD55</f>
        <v>0</v>
      </c>
      <c r="AE57" s="663"/>
      <c r="AF57" s="659"/>
      <c r="AG57" s="660">
        <f>AG17+AG22+AG27+AG35+AG46+AG55</f>
        <v>0</v>
      </c>
      <c r="AH57" s="691">
        <f>AH17+AH22+AH27+AH35+AH46+AH55</f>
        <v>0</v>
      </c>
      <c r="AI57" s="30"/>
      <c r="AM57" s="4"/>
      <c r="AQ57" s="30"/>
    </row>
    <row r="58" spans="1:45" s="328" customFormat="1" ht="5.0999999999999996" customHeight="1">
      <c r="A58" s="429"/>
      <c r="C58" s="335"/>
      <c r="D58" s="425"/>
      <c r="E58" s="425"/>
      <c r="F58" s="425"/>
      <c r="G58" s="425"/>
      <c r="H58" s="425"/>
      <c r="I58" s="425"/>
      <c r="J58" s="425"/>
      <c r="K58" s="336"/>
      <c r="L58" s="336"/>
      <c r="M58" s="33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693"/>
      <c r="AI58" s="326"/>
      <c r="AK58" s="430"/>
      <c r="AL58" s="430"/>
      <c r="AM58" s="431"/>
      <c r="AN58" s="430"/>
      <c r="AO58" s="430"/>
      <c r="AP58" s="430"/>
      <c r="AQ58" s="326"/>
      <c r="AR58" s="430"/>
      <c r="AS58" s="430"/>
    </row>
    <row r="59" spans="1:45">
      <c r="A59" s="285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8"/>
      <c r="AI59" s="9"/>
      <c r="AM59" s="4"/>
      <c r="AQ59" s="9"/>
    </row>
    <row r="60" spans="1:45" s="328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6"/>
      <c r="N60" s="703"/>
      <c r="O60" s="704"/>
      <c r="P60" s="96"/>
      <c r="Q60" s="703"/>
      <c r="R60" s="704"/>
      <c r="S60" s="96"/>
      <c r="T60" s="703"/>
      <c r="U60" s="704"/>
      <c r="V60" s="96"/>
      <c r="W60" s="703"/>
      <c r="X60" s="704"/>
      <c r="Y60" s="96"/>
      <c r="Z60" s="703"/>
      <c r="AA60" s="704"/>
      <c r="AB60" s="96"/>
      <c r="AC60" s="703"/>
      <c r="AD60" s="704"/>
      <c r="AE60" s="96"/>
      <c r="AF60" s="703"/>
      <c r="AG60" s="704"/>
      <c r="AH60" s="693"/>
      <c r="AI60" s="326"/>
      <c r="AM60" s="428"/>
      <c r="AQ60" s="326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94"/>
      <c r="M61" s="120"/>
      <c r="N61" s="97"/>
      <c r="O61" s="277">
        <f>O57-(O22+O35+O41+O42+O55)+IF(SUM($N$51:O$51)&gt;25000,MAX(0,25000-SUM($N51:N51)),O$51)+IF(SUM($N$54:O$54)&gt;25000,MAX(0,25000-SUM($N54:N54)),O$54)</f>
        <v>0</v>
      </c>
      <c r="P61" s="120"/>
      <c r="Q61" s="97"/>
      <c r="R61" s="277">
        <f>R57-(R22+R35+R41+R42+R55)+IF(SUM($N$51:R$51)&gt;25000,MAX(0,25000-SUM($N51:Q51)),R$51)+IF(SUM($N$54:R$54)&gt;25000,MAX(0,25000-SUM($N54:Q54)),R$54)</f>
        <v>0</v>
      </c>
      <c r="S61" s="120"/>
      <c r="T61" s="97"/>
      <c r="U61" s="277">
        <f>U57-(U22+U35+U41+U42+U55)+IF(SUM($N$51:U$51)&gt;25000,MAX(0,25000-SUM($N51:T51)),U$51)+IF(SUM($N$54:U$54)&gt;25000,MAX(0,25000-SUM($N54:T54)),U$54)</f>
        <v>0</v>
      </c>
      <c r="V61" s="120"/>
      <c r="W61" s="97"/>
      <c r="X61" s="277">
        <f>X57-(X22+X35+X41+X42+X55)+IF(SUM($N$51:X$51)&gt;25000,MAX(0,25000-SUM($N51:W51)),X$51)+IF(SUM($N$54:X$54)&gt;25000,MAX(0,25000-SUM($N54:W54)),X$54)</f>
        <v>0</v>
      </c>
      <c r="Y61" s="120"/>
      <c r="Z61" s="97"/>
      <c r="AA61" s="277">
        <f>AA57-(AA22+AA35+AA41+AA42+AA55)+IF(SUM($N$51:AA$51)&gt;25000,MAX(0,25000-SUM($N51:Z51)),AA$51)+IF(SUM($N$54:AA$54)&gt;25000,MAX(0,25000-SUM($N54:Z54)),AA$54)</f>
        <v>0</v>
      </c>
      <c r="AB61" s="120"/>
      <c r="AC61" s="97"/>
      <c r="AD61" s="277">
        <f>AD57-(AD22+AD35+AD41+AD42+AD55)+IF(SUM($N$51:AD$51)&gt;25000,MAX(0,25000-SUM($N51:AC51)),AD$51)+IF(SUM($N$54:AD$54)&gt;25000,MAX(0,25000-SUM($N54:AC54)),AD$54)</f>
        <v>0</v>
      </c>
      <c r="AE61" s="120"/>
      <c r="AF61" s="97"/>
      <c r="AG61" s="277">
        <f>AG57-(AG22+AG35+AG41+AG42+AG55)+IF(SUM($N$51:AG$51)&gt;25000,MAX(0,25000-SUM($N51:AF51)),AG$51)+IF(SUM($N$54:AG$54)&gt;25000,MAX(0,25000-SUM($N54:AF54)),AG$54)</f>
        <v>0</v>
      </c>
      <c r="AH61" s="298">
        <f>SUM(O61:AG61)</f>
        <v>0</v>
      </c>
      <c r="AI61" s="36"/>
      <c r="AM61" s="12"/>
      <c r="AQ61" s="36"/>
    </row>
    <row r="62" spans="1:45" s="5" customFormat="1" ht="13.5" customHeight="1" thickBot="1">
      <c r="A62" s="484" t="s">
        <v>127</v>
      </c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695">
        <v>0.5</v>
      </c>
      <c r="M62" s="486"/>
      <c r="N62" s="487"/>
      <c r="O62" s="488">
        <f>ROUND(O61*$L$62,0)</f>
        <v>0</v>
      </c>
      <c r="P62" s="486"/>
      <c r="Q62" s="487"/>
      <c r="R62" s="488">
        <f>ROUND(R61*$L$62,0)</f>
        <v>0</v>
      </c>
      <c r="S62" s="486"/>
      <c r="T62" s="487"/>
      <c r="U62" s="488">
        <f>ROUND(U61*$L$62,0)</f>
        <v>0</v>
      </c>
      <c r="V62" s="486"/>
      <c r="W62" s="487"/>
      <c r="X62" s="488">
        <f>ROUND(X61*$L$62,0)</f>
        <v>0</v>
      </c>
      <c r="Y62" s="486"/>
      <c r="Z62" s="487"/>
      <c r="AA62" s="488">
        <f>ROUND(AA61*$L$62,0)</f>
        <v>0</v>
      </c>
      <c r="AB62" s="486"/>
      <c r="AC62" s="487"/>
      <c r="AD62" s="488">
        <f>ROUND(AD61*$L$62,0)</f>
        <v>0</v>
      </c>
      <c r="AE62" s="486"/>
      <c r="AF62" s="487"/>
      <c r="AG62" s="488">
        <f>ROUND(AG61*$L$62,0)</f>
        <v>0</v>
      </c>
      <c r="AH62" s="498">
        <f>SUM(O62:AG62)</f>
        <v>0</v>
      </c>
      <c r="AI62" s="30"/>
      <c r="AM62" s="13"/>
      <c r="AQ62" s="30"/>
    </row>
    <row r="63" spans="1:45" ht="13.5" thickBot="1">
      <c r="A63" s="654" t="s">
        <v>90</v>
      </c>
      <c r="B63" s="655"/>
      <c r="C63" s="656"/>
      <c r="D63" s="656"/>
      <c r="E63" s="656"/>
      <c r="F63" s="656"/>
      <c r="G63" s="656"/>
      <c r="H63" s="656"/>
      <c r="I63" s="656"/>
      <c r="J63" s="656"/>
      <c r="K63" s="657"/>
      <c r="L63" s="696"/>
      <c r="M63" s="658"/>
      <c r="N63" s="659"/>
      <c r="O63" s="660">
        <f>O57+O62</f>
        <v>0</v>
      </c>
      <c r="P63" s="658"/>
      <c r="Q63" s="659"/>
      <c r="R63" s="660">
        <f>R57+R62</f>
        <v>0</v>
      </c>
      <c r="S63" s="658"/>
      <c r="T63" s="659"/>
      <c r="U63" s="660">
        <f>U57+U62</f>
        <v>0</v>
      </c>
      <c r="V63" s="658"/>
      <c r="W63" s="659"/>
      <c r="X63" s="660">
        <f>X57+X62</f>
        <v>0</v>
      </c>
      <c r="Y63" s="658"/>
      <c r="Z63" s="659"/>
      <c r="AA63" s="660">
        <f>AA57+AA62</f>
        <v>0</v>
      </c>
      <c r="AB63" s="658"/>
      <c r="AC63" s="659"/>
      <c r="AD63" s="660">
        <f>AD57+AD62</f>
        <v>0</v>
      </c>
      <c r="AE63" s="658"/>
      <c r="AF63" s="659"/>
      <c r="AG63" s="660">
        <f>AG57+AG62</f>
        <v>0</v>
      </c>
      <c r="AH63" s="691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B53:D53"/>
    <mergeCell ref="N60:O60"/>
    <mergeCell ref="Q60:R60"/>
    <mergeCell ref="AR3:AR4"/>
    <mergeCell ref="A29:B29"/>
    <mergeCell ref="B50:D50"/>
    <mergeCell ref="AQ3:AQ4"/>
    <mergeCell ref="T60:U60"/>
    <mergeCell ref="W60:X60"/>
    <mergeCell ref="Z60:AA60"/>
    <mergeCell ref="AC60:AD60"/>
    <mergeCell ref="AF60:AG60"/>
  </mergeCells>
  <conditionalFormatting sqref="D6:J6">
    <cfRule type="expression" dxfId="156" priority="46">
      <formula>$C6="sum"</formula>
    </cfRule>
    <cfRule type="expression" dxfId="155" priority="47">
      <formula>$C6="acad"</formula>
    </cfRule>
    <cfRule type="expression" dxfId="154" priority="48">
      <formula>$C6="cal"</formula>
    </cfRule>
    <cfRule type="expression" dxfId="153" priority="49">
      <formula>$C6="hourly"</formula>
    </cfRule>
    <cfRule type="expression" dxfId="152" priority="50">
      <formula>$C6="grad"</formula>
    </cfRule>
  </conditionalFormatting>
  <conditionalFormatting sqref="D6:J9">
    <cfRule type="expression" dxfId="151" priority="36">
      <formula>$C6="sum"</formula>
    </cfRule>
    <cfRule type="expression" dxfId="150" priority="37">
      <formula>$C6="acad"</formula>
    </cfRule>
    <cfRule type="expression" dxfId="149" priority="38">
      <formula>$C6="cal"</formula>
    </cfRule>
    <cfRule type="expression" dxfId="148" priority="39">
      <formula>$C6="hourly"</formula>
    </cfRule>
    <cfRule type="expression" dxfId="147" priority="40">
      <formula>$C6="grad"</formula>
    </cfRule>
  </conditionalFormatting>
  <conditionalFormatting sqref="D7:J7 D9:J9 D11:J11 D13:J13 D15:J15">
    <cfRule type="expression" dxfId="146" priority="41">
      <formula>$C7="sum"</formula>
    </cfRule>
    <cfRule type="expression" dxfId="145" priority="42">
      <formula>$C7="acad"</formula>
    </cfRule>
    <cfRule type="expression" dxfId="144" priority="43">
      <formula>$C7="cal"</formula>
    </cfRule>
    <cfRule type="expression" dxfId="143" priority="44">
      <formula>$C7="hourly"</formula>
    </cfRule>
    <cfRule type="expression" dxfId="142" priority="45">
      <formula>$C7="grad"</formula>
    </cfRule>
  </conditionalFormatting>
  <conditionalFormatting sqref="L6:L15">
    <cfRule type="expression" dxfId="141" priority="51" stopIfTrue="1">
      <formula>#REF!="grad"</formula>
    </cfRule>
    <cfRule type="expression" dxfId="140" priority="52">
      <formula>#REF!&lt;&gt;"grad"</formula>
    </cfRule>
  </conditionalFormatting>
  <conditionalFormatting sqref="D8:J8">
    <cfRule type="expression" dxfId="139" priority="31">
      <formula>$C8="sum"</formula>
    </cfRule>
    <cfRule type="expression" dxfId="138" priority="32">
      <formula>$C8="acad"</formula>
    </cfRule>
    <cfRule type="expression" dxfId="137" priority="33">
      <formula>$C8="cal"</formula>
    </cfRule>
    <cfRule type="expression" dxfId="136" priority="34">
      <formula>$C8="hourly"</formula>
    </cfRule>
    <cfRule type="expression" dxfId="135" priority="35">
      <formula>$C8="grad"</formula>
    </cfRule>
  </conditionalFormatting>
  <conditionalFormatting sqref="D10:J10">
    <cfRule type="expression" dxfId="134" priority="26">
      <formula>$C10="sum"</formula>
    </cfRule>
    <cfRule type="expression" dxfId="133" priority="27">
      <formula>$C10="acad"</formula>
    </cfRule>
    <cfRule type="expression" dxfId="132" priority="28">
      <formula>$C10="cal"</formula>
    </cfRule>
    <cfRule type="expression" dxfId="131" priority="29">
      <formula>$C10="hourly"</formula>
    </cfRule>
    <cfRule type="expression" dxfId="130" priority="30">
      <formula>$C10="grad"</formula>
    </cfRule>
  </conditionalFormatting>
  <conditionalFormatting sqref="D10:J11">
    <cfRule type="expression" dxfId="129" priority="21">
      <formula>$C10="sum"</formula>
    </cfRule>
    <cfRule type="expression" dxfId="128" priority="22">
      <formula>$C10="acad"</formula>
    </cfRule>
    <cfRule type="expression" dxfId="127" priority="23">
      <formula>$C10="cal"</formula>
    </cfRule>
    <cfRule type="expression" dxfId="126" priority="24">
      <formula>$C10="hourly"</formula>
    </cfRule>
    <cfRule type="expression" dxfId="125" priority="25">
      <formula>$C10="grad"</formula>
    </cfRule>
  </conditionalFormatting>
  <conditionalFormatting sqref="D12:J12">
    <cfRule type="expression" dxfId="124" priority="16">
      <formula>$C12="sum"</formula>
    </cfRule>
    <cfRule type="expression" dxfId="123" priority="17">
      <formula>$C12="acad"</formula>
    </cfRule>
    <cfRule type="expression" dxfId="122" priority="18">
      <formula>$C12="cal"</formula>
    </cfRule>
    <cfRule type="expression" dxfId="121" priority="19">
      <formula>$C12="hourly"</formula>
    </cfRule>
    <cfRule type="expression" dxfId="120" priority="20">
      <formula>$C12="grad"</formula>
    </cfRule>
  </conditionalFormatting>
  <conditionalFormatting sqref="D12:J13">
    <cfRule type="expression" dxfId="119" priority="11">
      <formula>$C12="sum"</formula>
    </cfRule>
    <cfRule type="expression" dxfId="118" priority="12">
      <formula>$C12="acad"</formula>
    </cfRule>
    <cfRule type="expression" dxfId="117" priority="13">
      <formula>$C12="cal"</formula>
    </cfRule>
    <cfRule type="expression" dxfId="116" priority="14">
      <formula>$C12="hourly"</formula>
    </cfRule>
    <cfRule type="expression" dxfId="115" priority="15">
      <formula>$C12="grad"</formula>
    </cfRule>
  </conditionalFormatting>
  <conditionalFormatting sqref="D14:J14">
    <cfRule type="expression" dxfId="114" priority="6">
      <formula>$C14="sum"</formula>
    </cfRule>
    <cfRule type="expression" dxfId="113" priority="7">
      <formula>$C14="acad"</formula>
    </cfRule>
    <cfRule type="expression" dxfId="112" priority="8">
      <formula>$C14="cal"</formula>
    </cfRule>
    <cfRule type="expression" dxfId="111" priority="9">
      <formula>$C14="hourly"</formula>
    </cfRule>
    <cfRule type="expression" dxfId="110" priority="10">
      <formula>$C14="grad"</formula>
    </cfRule>
  </conditionalFormatting>
  <conditionalFormatting sqref="D14:J15">
    <cfRule type="expression" dxfId="109" priority="1">
      <formula>$C14="sum"</formula>
    </cfRule>
    <cfRule type="expression" dxfId="108" priority="2">
      <formula>$C14="acad"</formula>
    </cfRule>
    <cfRule type="expression" dxfId="107" priority="3">
      <formula>$C14="cal"</formula>
    </cfRule>
    <cfRule type="expression" dxfId="106" priority="4">
      <formula>$C14="hourly"</formula>
    </cfRule>
    <cfRule type="expression" dxfId="105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5AADD6-9AF9-4A0B-BE7C-BF052CF23F25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4FEE8-B1CA-4843-B552-9512A1D807D9}">
  <sheetPr>
    <pageSetUpPr fitToPage="1"/>
  </sheetPr>
  <dimension ref="A1:AS64"/>
  <sheetViews>
    <sheetView zoomScaleNormal="100" workbookViewId="0">
      <selection activeCell="L2" sqref="L2:M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69" t="s">
        <v>111</v>
      </c>
      <c r="B1" s="670" t="s">
        <v>133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2"/>
      <c r="S1" s="31"/>
    </row>
    <row r="2" spans="1:44" ht="15.75" thickBot="1">
      <c r="A2" s="473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8"/>
      <c r="L2" s="697" t="s">
        <v>113</v>
      </c>
      <c r="M2" s="698">
        <v>0</v>
      </c>
      <c r="T2" s="12"/>
      <c r="X2" s="6"/>
      <c r="AD2" s="6"/>
      <c r="AM2" s="4"/>
    </row>
    <row r="3" spans="1:44" ht="15.75" customHeight="1">
      <c r="A3" s="626"/>
      <c r="B3" s="483"/>
      <c r="C3" s="107" t="s">
        <v>12</v>
      </c>
      <c r="D3" s="392"/>
      <c r="E3" s="393"/>
      <c r="F3" s="393"/>
      <c r="G3" s="393"/>
      <c r="H3" s="394"/>
      <c r="I3" s="394"/>
      <c r="J3" s="394"/>
      <c r="K3" s="107" t="s">
        <v>14</v>
      </c>
      <c r="L3" s="496" t="s">
        <v>16</v>
      </c>
      <c r="M3" s="497"/>
      <c r="N3" s="314"/>
      <c r="O3" s="315"/>
      <c r="P3" s="305"/>
      <c r="Q3" s="306"/>
      <c r="R3" s="307"/>
      <c r="S3" s="305"/>
      <c r="T3" s="306"/>
      <c r="U3" s="307"/>
      <c r="V3" s="305"/>
      <c r="W3" s="306"/>
      <c r="X3" s="307"/>
      <c r="Y3" s="673" t="s">
        <v>21</v>
      </c>
      <c r="Z3" s="314"/>
      <c r="AA3" s="315"/>
      <c r="AB3" s="305"/>
      <c r="AC3" s="306"/>
      <c r="AD3" s="307"/>
      <c r="AE3" s="673" t="s">
        <v>23</v>
      </c>
      <c r="AF3" s="314"/>
      <c r="AG3" s="315"/>
      <c r="AH3" s="108" t="s">
        <v>24</v>
      </c>
      <c r="AI3" s="32"/>
      <c r="AJ3" s="468"/>
      <c r="AK3" s="469"/>
      <c r="AL3" s="469" t="s">
        <v>25</v>
      </c>
      <c r="AM3" s="316"/>
      <c r="AN3" s="316"/>
      <c r="AO3" s="454"/>
      <c r="AP3" s="455"/>
      <c r="AQ3" s="711" t="s">
        <v>26</v>
      </c>
      <c r="AR3" s="713" t="s">
        <v>27</v>
      </c>
    </row>
    <row r="4" spans="1:44" ht="16.5" thickBot="1">
      <c r="A4" s="627" t="s">
        <v>9</v>
      </c>
      <c r="B4" s="628" t="s">
        <v>10</v>
      </c>
      <c r="C4" s="109" t="s">
        <v>28</v>
      </c>
      <c r="D4" s="395"/>
      <c r="E4" s="396"/>
      <c r="F4" s="396" t="s">
        <v>68</v>
      </c>
      <c r="G4" s="396"/>
      <c r="H4" s="397"/>
      <c r="I4" s="397"/>
      <c r="J4" s="397"/>
      <c r="K4" s="109" t="s">
        <v>30</v>
      </c>
      <c r="L4" s="109" t="s">
        <v>31</v>
      </c>
      <c r="M4" s="398"/>
      <c r="N4" s="459" t="s">
        <v>17</v>
      </c>
      <c r="O4" s="399"/>
      <c r="P4" s="458"/>
      <c r="Q4" s="459" t="s">
        <v>18</v>
      </c>
      <c r="R4" s="460"/>
      <c r="S4" s="458"/>
      <c r="T4" s="459" t="s">
        <v>19</v>
      </c>
      <c r="U4" s="460"/>
      <c r="V4" s="458"/>
      <c r="W4" s="459" t="s">
        <v>20</v>
      </c>
      <c r="X4" s="460"/>
      <c r="Y4" s="398"/>
      <c r="Z4" s="459"/>
      <c r="AA4" s="399"/>
      <c r="AB4" s="458"/>
      <c r="AC4" s="459" t="s">
        <v>22</v>
      </c>
      <c r="AD4" s="460"/>
      <c r="AE4" s="398"/>
      <c r="AF4" s="459"/>
      <c r="AG4" s="399"/>
      <c r="AH4" s="110"/>
      <c r="AI4" s="32"/>
      <c r="AJ4" s="318"/>
      <c r="AK4" s="319"/>
      <c r="AL4" s="319"/>
      <c r="AM4" s="319"/>
      <c r="AN4" s="319"/>
      <c r="AO4" s="456"/>
      <c r="AP4" s="457"/>
      <c r="AQ4" s="712"/>
      <c r="AR4" s="714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70" t="s">
        <v>17</v>
      </c>
      <c r="AK5" s="470" t="s">
        <v>18</v>
      </c>
      <c r="AL5" s="470" t="s">
        <v>19</v>
      </c>
      <c r="AM5" s="471" t="s">
        <v>20</v>
      </c>
      <c r="AN5" s="470" t="s">
        <v>21</v>
      </c>
      <c r="AO5" s="470" t="s">
        <v>22</v>
      </c>
      <c r="AP5" s="470" t="s">
        <v>23</v>
      </c>
      <c r="AQ5" s="99" t="s">
        <v>35</v>
      </c>
      <c r="AR5" s="99" t="s">
        <v>36</v>
      </c>
    </row>
    <row r="6" spans="1:44">
      <c r="A6" s="674"/>
      <c r="B6" s="675"/>
      <c r="C6" s="676"/>
      <c r="D6" s="677"/>
      <c r="E6" s="677"/>
      <c r="F6" s="677"/>
      <c r="G6" s="677"/>
      <c r="H6" s="677"/>
      <c r="I6" s="677"/>
      <c r="J6" s="677"/>
      <c r="K6" s="678"/>
      <c r="L6" s="531"/>
      <c r="M6" s="71">
        <f t="shared" ref="M6:M15" si="0">IF($C6="12-month",12*D6, IF($C6="9-month",9*D6, IF($C6="summer", 3*D6, IF($C6="grad",D6*6, IF($C6="hourly",D6/2080*12,0)))))</f>
        <v>0</v>
      </c>
      <c r="N6" s="273">
        <f t="shared" ref="N6:N15" si="1">ROUND(IF(C6="12-month",D6*K6,IF(C6="9-month",D6*K6,IF(C6="summer",K6*0.025*13*D6,IF(C6="grad",D6*K6,IF(C6="hourly",D6*K6,))))),0)</f>
        <v>0</v>
      </c>
      <c r="O6" s="274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8">
        <f>ROUND(IF(C6="12-month",E6*K6,IF(C6="9-month",E6*K6,IF(C6="summer",K6*0.025*13*E6,IF(C6="grad",E6*K6,IF(C6="hourly",E6*K6,)))))*(1+$M$2),0)</f>
        <v>0</v>
      </c>
      <c r="R6" s="274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81">
        <f>ROUND(IF(C6="12-month",F6*K6,IF(C6="9-month",F6*K6,IF(C6="summer",K6*0.025*13*F6,IF(C6="grad",F6*K6,IF(C6="hourly",F6*K6,)))))*((1+$M$2)^2),0)</f>
        <v>0</v>
      </c>
      <c r="U6" s="274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81">
        <f>ROUND(IF(C6="12-month",G6*K6,IF(C6="9-month",G6*K6,IF(C6="summer",K6*0.025*13*G6,IF(C6="grad",G6*K6,IF(C6="hourly",G6*K6,)))))*((1+$M$2)^3),0)</f>
        <v>0</v>
      </c>
      <c r="X6" s="274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81">
        <f>ROUND(IF(C6="12-month",H6*$K6,IF(C6="9-month",H6*$K6,IF(C6="summer",$K6*0.025*13*H6,IF(C6="grad",H6*$K6,IF(C6="hourly",H6*$K6,)))))*((1+$M$2)^4),0)</f>
        <v>0</v>
      </c>
      <c r="AA6" s="274">
        <f>ROUND(Z6*$L6,0)</f>
        <v>0</v>
      </c>
      <c r="AB6" s="72">
        <f>IF($C6="12-month",12*I6, IF($C6="9-month",9*I6, IF($C6="summer", 3*I6, IF($C6="grad",I6*6, IF($C6="hourly",I6/2080*12,0)))))</f>
        <v>0</v>
      </c>
      <c r="AC6" s="281">
        <f>ROUND(IF(C6="12-month",I6*$K6,IF(C6="9-month",I6*$K6,IF(C6="summer",$K6*0.025*13*I6,IF(C6="grad",I6*$K6,IF(C6="hourly",I6*$K6,)))))*((1+$M$2)^5),0)</f>
        <v>0</v>
      </c>
      <c r="AD6" s="274">
        <f>ROUND(AC6*$L6,0)</f>
        <v>0</v>
      </c>
      <c r="AE6" s="72">
        <f>IF($C6="12-month",12*J6, IF($C6="9-month",9*J6, IF($C6="summer", 3*J6, IF($C6="grad",J6*6, IF($C6="hourly",J6/2080*12,0)))))</f>
        <v>0</v>
      </c>
      <c r="AF6" s="281">
        <f>ROUND(IF(C6="12-month",J6*$K6,IF(C6="9-month",J6*$K6,IF(C6="summer",$K6*0.025*13*J6,IF(C6="grad",J6*$K6,IF(C6="hourly",J6*$K6,)))))*((1+$M$2)^6),0)</f>
        <v>0</v>
      </c>
      <c r="AG6" s="274">
        <f>ROUND(AF6*$L6,0)</f>
        <v>0</v>
      </c>
      <c r="AH6" s="679">
        <f>ROUND(SUM(N6,O6,Q6,R6,T6,U6,W6,X6,Z6,AA6,AC6,AD6,AF6,AG6),0)</f>
        <v>0</v>
      </c>
      <c r="AI6" s="33"/>
      <c r="AJ6" s="522">
        <f t="shared" ref="AJ6:AJ15" si="6">K6</f>
        <v>0</v>
      </c>
      <c r="AK6" s="523">
        <f t="shared" ref="AK6:AP15" si="7">ROUND(AJ6*(1+$M$2),0)</f>
        <v>0</v>
      </c>
      <c r="AL6" s="523">
        <f t="shared" si="7"/>
        <v>0</v>
      </c>
      <c r="AM6" s="523">
        <f t="shared" si="7"/>
        <v>0</v>
      </c>
      <c r="AN6" s="524">
        <f t="shared" si="7"/>
        <v>0</v>
      </c>
      <c r="AO6" s="524">
        <f t="shared" si="7"/>
        <v>0</v>
      </c>
      <c r="AP6" s="524">
        <f t="shared" si="7"/>
        <v>0</v>
      </c>
      <c r="AQ6" s="100"/>
      <c r="AR6" s="101"/>
    </row>
    <row r="7" spans="1:44">
      <c r="A7" s="67"/>
      <c r="B7" s="68"/>
      <c r="C7" s="69"/>
      <c r="D7" s="680"/>
      <c r="E7" s="680"/>
      <c r="F7" s="680"/>
      <c r="G7" s="680"/>
      <c r="H7" s="680"/>
      <c r="I7" s="680"/>
      <c r="J7" s="680"/>
      <c r="K7" s="681"/>
      <c r="L7" s="682"/>
      <c r="M7" s="683">
        <f t="shared" si="0"/>
        <v>0</v>
      </c>
      <c r="N7" s="684">
        <f t="shared" si="1"/>
        <v>0</v>
      </c>
      <c r="O7" s="274">
        <f t="shared" ref="O7:O15" si="8">ROUND(N7*$L7,0)</f>
        <v>0</v>
      </c>
      <c r="P7" s="65">
        <f t="shared" si="2"/>
        <v>0</v>
      </c>
      <c r="Q7" s="279">
        <f t="shared" ref="Q7:Q15" si="9">ROUND(IF(C7="12-month",E7*K7,IF(C7="9-month",E7*K7,IF(C7="summer",K7*0.025*13*E7,IF(C7="grad",E7*K7,IF(C7="hourly",E7*K7,)))))*(1+$M$2),0)</f>
        <v>0</v>
      </c>
      <c r="R7" s="274">
        <f t="shared" ref="R7:R15" si="10">ROUND(Q7*$L7,0)</f>
        <v>0</v>
      </c>
      <c r="S7" s="65">
        <f t="shared" si="3"/>
        <v>0</v>
      </c>
      <c r="T7" s="279">
        <f t="shared" ref="T7:T15" si="11">ROUND(IF(C7="12-month",F7*K7,IF(C7="9-month",F7*K7,IF(C7="summer",K7*0.025*13*F7,IF(C7="grad",F7*K7,IF(C7="hourly",F7*K7,)))))*((1+$M$2)^2),0)</f>
        <v>0</v>
      </c>
      <c r="U7" s="274">
        <f t="shared" ref="U7:U15" si="12">ROUND(T7*$L7,0)</f>
        <v>0</v>
      </c>
      <c r="V7" s="65">
        <f t="shared" si="4"/>
        <v>0</v>
      </c>
      <c r="W7" s="279">
        <f t="shared" ref="W7:W15" si="13">ROUND(IF(C7="12-month",G7*K7,IF(C7="9-month",G7*K7,IF(C7="summer",K7*0.025*13*G7,IF(C7="grad",G7*K7,IF(C7="hourly",G7*K7,)))))*((1+$M$2)^3),0)</f>
        <v>0</v>
      </c>
      <c r="X7" s="274">
        <f t="shared" ref="X7:X15" si="14">ROUND(W7*$L7,0)</f>
        <v>0</v>
      </c>
      <c r="Y7" s="65">
        <f t="shared" si="5"/>
        <v>0</v>
      </c>
      <c r="Z7" s="279">
        <f t="shared" ref="Z7:Z15" si="15">ROUND(IF(C7="12-month",H7*K7,IF(C7="9-month",H7*K7,IF(C7="summer",K7*0.025*13*H7,IF(C7="grad",H7*K7,IF(C7="hourly",H7*K7,)))))*((1+$M$2)^4),0)</f>
        <v>0</v>
      </c>
      <c r="AA7" s="274">
        <f t="shared" ref="AA7:AA15" si="16">ROUND(Z7*$L7,0)</f>
        <v>0</v>
      </c>
      <c r="AB7" s="72">
        <f t="shared" ref="AB7:AB15" si="17">IF($C7="12-month",12*I7, IF($C7="9-month",9*I7, IF($C7="summer", 3*I7, IF($C7="grad",I7*6, IF($C7="hourly",I7/2080*12,0)))))</f>
        <v>0</v>
      </c>
      <c r="AC7" s="279">
        <f t="shared" ref="AC7:AC15" si="18">ROUND(IF(C7="12-month",I7*$K7,IF(C7="9-month",I7*$K7,IF(C7="summer",$K7*0.025*13*I7,IF(C7="grad",I7*$K7,IF(C7="hourly",I7*$K7,)))))*((1+$M$2)^5),0)</f>
        <v>0</v>
      </c>
      <c r="AD7" s="274">
        <f t="shared" ref="AD7:AD15" si="19">ROUND(AC7*$L7,0)</f>
        <v>0</v>
      </c>
      <c r="AE7" s="72">
        <f t="shared" ref="AE7:AE15" si="20">IF($C7="12-month",12*J7, IF($C7="9-month",9*J7, IF($C7="summer", 3*J7, IF($C7="grad",J7*6, IF($C7="hourly",J7/2080*12,0)))))</f>
        <v>0</v>
      </c>
      <c r="AF7" s="279">
        <f t="shared" ref="AF7:AF15" si="21">ROUND(IF(C7="12-month",J7*$K7,IF(C7="9-month",J7*$K7,IF(C7="summer",$K7*0.025*13*J7,IF(C7="grad",J7*$K7,IF(C7="hourly",J7*$K7,)))))*((1+$M$2)^6),0)</f>
        <v>0</v>
      </c>
      <c r="AG7" s="274">
        <f t="shared" ref="AG7:AG15" si="22">ROUND(AF7*$L7,0)</f>
        <v>0</v>
      </c>
      <c r="AH7" s="679">
        <f t="shared" ref="AH7:AH15" si="23">ROUND(SUM(N7,O7,Q7,R7,T7,U7,W7,X7,Z7,AA7,AC7,AD7,AF7,AG7),0)</f>
        <v>0</v>
      </c>
      <c r="AI7" s="33"/>
      <c r="AJ7" s="525">
        <f t="shared" si="6"/>
        <v>0</v>
      </c>
      <c r="AK7" s="526">
        <f t="shared" si="7"/>
        <v>0</v>
      </c>
      <c r="AL7" s="526">
        <f t="shared" si="7"/>
        <v>0</v>
      </c>
      <c r="AM7" s="526">
        <f t="shared" si="7"/>
        <v>0</v>
      </c>
      <c r="AN7" s="527">
        <f t="shared" si="7"/>
        <v>0</v>
      </c>
      <c r="AO7" s="527">
        <f t="shared" si="7"/>
        <v>0</v>
      </c>
      <c r="AP7" s="527">
        <f t="shared" si="7"/>
        <v>0</v>
      </c>
      <c r="AQ7" s="102"/>
      <c r="AR7" s="103"/>
    </row>
    <row r="8" spans="1:44">
      <c r="A8" s="26"/>
      <c r="B8" s="24"/>
      <c r="C8" s="69"/>
      <c r="D8" s="685"/>
      <c r="E8" s="685"/>
      <c r="F8" s="685"/>
      <c r="G8" s="685"/>
      <c r="H8" s="685"/>
      <c r="I8" s="685"/>
      <c r="J8" s="685"/>
      <c r="K8" s="681"/>
      <c r="L8" s="531"/>
      <c r="M8" s="71">
        <f t="shared" si="0"/>
        <v>0</v>
      </c>
      <c r="N8" s="273">
        <f t="shared" si="1"/>
        <v>0</v>
      </c>
      <c r="O8" s="274">
        <f t="shared" si="8"/>
        <v>0</v>
      </c>
      <c r="P8" s="65">
        <f t="shared" si="2"/>
        <v>0</v>
      </c>
      <c r="Q8" s="279">
        <f t="shared" si="9"/>
        <v>0</v>
      </c>
      <c r="R8" s="274">
        <f t="shared" si="10"/>
        <v>0</v>
      </c>
      <c r="S8" s="65">
        <f t="shared" si="3"/>
        <v>0</v>
      </c>
      <c r="T8" s="279">
        <f t="shared" si="11"/>
        <v>0</v>
      </c>
      <c r="U8" s="274">
        <f t="shared" si="12"/>
        <v>0</v>
      </c>
      <c r="V8" s="65">
        <f t="shared" si="4"/>
        <v>0</v>
      </c>
      <c r="W8" s="279">
        <f t="shared" si="13"/>
        <v>0</v>
      </c>
      <c r="X8" s="274">
        <f t="shared" si="14"/>
        <v>0</v>
      </c>
      <c r="Y8" s="65">
        <f t="shared" si="5"/>
        <v>0</v>
      </c>
      <c r="Z8" s="279">
        <f t="shared" si="15"/>
        <v>0</v>
      </c>
      <c r="AA8" s="274">
        <f t="shared" si="16"/>
        <v>0</v>
      </c>
      <c r="AB8" s="72">
        <f t="shared" si="17"/>
        <v>0</v>
      </c>
      <c r="AC8" s="279">
        <f t="shared" si="18"/>
        <v>0</v>
      </c>
      <c r="AD8" s="274">
        <f t="shared" si="19"/>
        <v>0</v>
      </c>
      <c r="AE8" s="72">
        <f t="shared" si="20"/>
        <v>0</v>
      </c>
      <c r="AF8" s="279">
        <f t="shared" si="21"/>
        <v>0</v>
      </c>
      <c r="AG8" s="274">
        <f t="shared" si="22"/>
        <v>0</v>
      </c>
      <c r="AH8" s="679">
        <f t="shared" si="23"/>
        <v>0</v>
      </c>
      <c r="AI8" s="33"/>
      <c r="AJ8" s="525">
        <f t="shared" si="6"/>
        <v>0</v>
      </c>
      <c r="AK8" s="526">
        <f t="shared" si="7"/>
        <v>0</v>
      </c>
      <c r="AL8" s="526">
        <f t="shared" si="7"/>
        <v>0</v>
      </c>
      <c r="AM8" s="526">
        <f t="shared" si="7"/>
        <v>0</v>
      </c>
      <c r="AN8" s="527">
        <f t="shared" si="7"/>
        <v>0</v>
      </c>
      <c r="AO8" s="527">
        <f t="shared" si="7"/>
        <v>0</v>
      </c>
      <c r="AP8" s="527">
        <f t="shared" si="7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81"/>
      <c r="L9" s="531"/>
      <c r="M9" s="60">
        <f t="shared" si="0"/>
        <v>0</v>
      </c>
      <c r="N9" s="275">
        <f t="shared" si="1"/>
        <v>0</v>
      </c>
      <c r="O9" s="274">
        <f t="shared" si="8"/>
        <v>0</v>
      </c>
      <c r="P9" s="65">
        <f t="shared" si="2"/>
        <v>0</v>
      </c>
      <c r="Q9" s="279">
        <f t="shared" si="9"/>
        <v>0</v>
      </c>
      <c r="R9" s="274">
        <f t="shared" si="10"/>
        <v>0</v>
      </c>
      <c r="S9" s="65">
        <f t="shared" si="3"/>
        <v>0</v>
      </c>
      <c r="T9" s="279">
        <f t="shared" si="11"/>
        <v>0</v>
      </c>
      <c r="U9" s="274">
        <f t="shared" si="12"/>
        <v>0</v>
      </c>
      <c r="V9" s="65">
        <f t="shared" si="4"/>
        <v>0</v>
      </c>
      <c r="W9" s="279">
        <f t="shared" si="13"/>
        <v>0</v>
      </c>
      <c r="X9" s="274">
        <f t="shared" si="14"/>
        <v>0</v>
      </c>
      <c r="Y9" s="65">
        <f t="shared" si="5"/>
        <v>0</v>
      </c>
      <c r="Z9" s="279">
        <f t="shared" si="15"/>
        <v>0</v>
      </c>
      <c r="AA9" s="274">
        <f t="shared" si="16"/>
        <v>0</v>
      </c>
      <c r="AB9" s="72">
        <f t="shared" si="17"/>
        <v>0</v>
      </c>
      <c r="AC9" s="279">
        <f t="shared" si="18"/>
        <v>0</v>
      </c>
      <c r="AD9" s="274">
        <f t="shared" si="19"/>
        <v>0</v>
      </c>
      <c r="AE9" s="72">
        <f t="shared" si="20"/>
        <v>0</v>
      </c>
      <c r="AF9" s="279">
        <f t="shared" si="21"/>
        <v>0</v>
      </c>
      <c r="AG9" s="274">
        <f t="shared" si="22"/>
        <v>0</v>
      </c>
      <c r="AH9" s="679">
        <f t="shared" si="23"/>
        <v>0</v>
      </c>
      <c r="AI9" s="33"/>
      <c r="AJ9" s="525">
        <f t="shared" si="6"/>
        <v>0</v>
      </c>
      <c r="AK9" s="526">
        <f t="shared" si="7"/>
        <v>0</v>
      </c>
      <c r="AL9" s="526">
        <f t="shared" si="7"/>
        <v>0</v>
      </c>
      <c r="AM9" s="526">
        <f t="shared" si="7"/>
        <v>0</v>
      </c>
      <c r="AN9" s="527">
        <f t="shared" si="7"/>
        <v>0</v>
      </c>
      <c r="AO9" s="527">
        <f t="shared" si="7"/>
        <v>0</v>
      </c>
      <c r="AP9" s="527">
        <f t="shared" si="7"/>
        <v>0</v>
      </c>
      <c r="AQ9" s="102"/>
      <c r="AR9" s="103"/>
    </row>
    <row r="10" spans="1:44">
      <c r="A10" s="26"/>
      <c r="B10" s="24"/>
      <c r="C10" s="686"/>
      <c r="D10" s="687"/>
      <c r="E10" s="685"/>
      <c r="F10" s="685"/>
      <c r="G10" s="685"/>
      <c r="H10" s="685"/>
      <c r="I10" s="685"/>
      <c r="J10" s="685"/>
      <c r="K10" s="688"/>
      <c r="L10" s="689"/>
      <c r="M10" s="60">
        <f t="shared" si="0"/>
        <v>0</v>
      </c>
      <c r="N10" s="275">
        <f t="shared" si="1"/>
        <v>0</v>
      </c>
      <c r="O10" s="274">
        <f t="shared" si="8"/>
        <v>0</v>
      </c>
      <c r="P10" s="65">
        <f t="shared" si="2"/>
        <v>0</v>
      </c>
      <c r="Q10" s="279">
        <f t="shared" si="9"/>
        <v>0</v>
      </c>
      <c r="R10" s="274">
        <f t="shared" si="10"/>
        <v>0</v>
      </c>
      <c r="S10" s="65">
        <f t="shared" si="3"/>
        <v>0</v>
      </c>
      <c r="T10" s="279">
        <f t="shared" si="11"/>
        <v>0</v>
      </c>
      <c r="U10" s="274">
        <f t="shared" si="12"/>
        <v>0</v>
      </c>
      <c r="V10" s="65">
        <f t="shared" si="4"/>
        <v>0</v>
      </c>
      <c r="W10" s="279">
        <f t="shared" si="13"/>
        <v>0</v>
      </c>
      <c r="X10" s="274">
        <f t="shared" si="14"/>
        <v>0</v>
      </c>
      <c r="Y10" s="65">
        <f t="shared" si="5"/>
        <v>0</v>
      </c>
      <c r="Z10" s="279">
        <f t="shared" si="15"/>
        <v>0</v>
      </c>
      <c r="AA10" s="274">
        <f t="shared" si="16"/>
        <v>0</v>
      </c>
      <c r="AB10" s="72">
        <f t="shared" si="17"/>
        <v>0</v>
      </c>
      <c r="AC10" s="279">
        <f t="shared" si="18"/>
        <v>0</v>
      </c>
      <c r="AD10" s="274">
        <f t="shared" si="19"/>
        <v>0</v>
      </c>
      <c r="AE10" s="72">
        <f t="shared" si="20"/>
        <v>0</v>
      </c>
      <c r="AF10" s="279">
        <f t="shared" si="21"/>
        <v>0</v>
      </c>
      <c r="AG10" s="274">
        <f t="shared" si="22"/>
        <v>0</v>
      </c>
      <c r="AH10" s="679">
        <f t="shared" si="23"/>
        <v>0</v>
      </c>
      <c r="AI10" s="33"/>
      <c r="AJ10" s="525">
        <f t="shared" si="6"/>
        <v>0</v>
      </c>
      <c r="AK10" s="526">
        <f t="shared" si="7"/>
        <v>0</v>
      </c>
      <c r="AL10" s="526">
        <f t="shared" si="7"/>
        <v>0</v>
      </c>
      <c r="AM10" s="526">
        <f t="shared" si="7"/>
        <v>0</v>
      </c>
      <c r="AN10" s="527">
        <f t="shared" si="7"/>
        <v>0</v>
      </c>
      <c r="AO10" s="527">
        <f t="shared" si="7"/>
        <v>0</v>
      </c>
      <c r="AP10" s="527">
        <f t="shared" si="7"/>
        <v>0</v>
      </c>
      <c r="AQ10" s="102"/>
      <c r="AR10" s="103"/>
    </row>
    <row r="11" spans="1:44">
      <c r="A11" s="26"/>
      <c r="B11" s="24"/>
      <c r="C11" s="69"/>
      <c r="D11" s="685"/>
      <c r="E11" s="685"/>
      <c r="F11" s="685"/>
      <c r="G11" s="685"/>
      <c r="H11" s="685"/>
      <c r="I11" s="685"/>
      <c r="J11" s="685"/>
      <c r="K11" s="283"/>
      <c r="L11" s="531"/>
      <c r="M11" s="60">
        <f t="shared" si="0"/>
        <v>0</v>
      </c>
      <c r="N11" s="275">
        <f t="shared" si="1"/>
        <v>0</v>
      </c>
      <c r="O11" s="274">
        <f t="shared" si="8"/>
        <v>0</v>
      </c>
      <c r="P11" s="65">
        <f t="shared" si="2"/>
        <v>0</v>
      </c>
      <c r="Q11" s="279">
        <f t="shared" si="9"/>
        <v>0</v>
      </c>
      <c r="R11" s="274">
        <f t="shared" si="10"/>
        <v>0</v>
      </c>
      <c r="S11" s="65">
        <f t="shared" si="3"/>
        <v>0</v>
      </c>
      <c r="T11" s="279">
        <f t="shared" si="11"/>
        <v>0</v>
      </c>
      <c r="U11" s="274">
        <f t="shared" si="12"/>
        <v>0</v>
      </c>
      <c r="V11" s="65">
        <f t="shared" si="4"/>
        <v>0</v>
      </c>
      <c r="W11" s="279">
        <f t="shared" si="13"/>
        <v>0</v>
      </c>
      <c r="X11" s="274">
        <f t="shared" si="14"/>
        <v>0</v>
      </c>
      <c r="Y11" s="65">
        <f t="shared" si="5"/>
        <v>0</v>
      </c>
      <c r="Z11" s="279">
        <f t="shared" si="15"/>
        <v>0</v>
      </c>
      <c r="AA11" s="274">
        <f t="shared" si="16"/>
        <v>0</v>
      </c>
      <c r="AB11" s="72">
        <f t="shared" si="17"/>
        <v>0</v>
      </c>
      <c r="AC11" s="279">
        <f t="shared" si="18"/>
        <v>0</v>
      </c>
      <c r="AD11" s="274">
        <f t="shared" si="19"/>
        <v>0</v>
      </c>
      <c r="AE11" s="72">
        <f t="shared" si="20"/>
        <v>0</v>
      </c>
      <c r="AF11" s="279">
        <f t="shared" si="21"/>
        <v>0</v>
      </c>
      <c r="AG11" s="274">
        <f t="shared" si="22"/>
        <v>0</v>
      </c>
      <c r="AH11" s="679">
        <f t="shared" si="23"/>
        <v>0</v>
      </c>
      <c r="AI11" s="33"/>
      <c r="AJ11" s="525">
        <f t="shared" si="6"/>
        <v>0</v>
      </c>
      <c r="AK11" s="526">
        <f t="shared" si="7"/>
        <v>0</v>
      </c>
      <c r="AL11" s="526">
        <f t="shared" si="7"/>
        <v>0</v>
      </c>
      <c r="AM11" s="526">
        <f t="shared" si="7"/>
        <v>0</v>
      </c>
      <c r="AN11" s="527">
        <f t="shared" si="7"/>
        <v>0</v>
      </c>
      <c r="AO11" s="527">
        <f t="shared" si="7"/>
        <v>0</v>
      </c>
      <c r="AP11" s="527">
        <f t="shared" si="7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90"/>
      <c r="L12" s="531"/>
      <c r="M12" s="60">
        <f t="shared" si="0"/>
        <v>0</v>
      </c>
      <c r="N12" s="275">
        <f t="shared" si="1"/>
        <v>0</v>
      </c>
      <c r="O12" s="274">
        <f t="shared" si="8"/>
        <v>0</v>
      </c>
      <c r="P12" s="65">
        <f t="shared" si="2"/>
        <v>0</v>
      </c>
      <c r="Q12" s="279">
        <f t="shared" si="9"/>
        <v>0</v>
      </c>
      <c r="R12" s="274">
        <f t="shared" si="10"/>
        <v>0</v>
      </c>
      <c r="S12" s="65">
        <f t="shared" si="3"/>
        <v>0</v>
      </c>
      <c r="T12" s="279">
        <f t="shared" si="11"/>
        <v>0</v>
      </c>
      <c r="U12" s="274">
        <f t="shared" si="12"/>
        <v>0</v>
      </c>
      <c r="V12" s="65">
        <f t="shared" si="4"/>
        <v>0</v>
      </c>
      <c r="W12" s="279">
        <f t="shared" si="13"/>
        <v>0</v>
      </c>
      <c r="X12" s="274">
        <f t="shared" si="14"/>
        <v>0</v>
      </c>
      <c r="Y12" s="65">
        <f t="shared" si="5"/>
        <v>0</v>
      </c>
      <c r="Z12" s="279">
        <f t="shared" si="15"/>
        <v>0</v>
      </c>
      <c r="AA12" s="274">
        <f t="shared" si="16"/>
        <v>0</v>
      </c>
      <c r="AB12" s="72">
        <f t="shared" si="17"/>
        <v>0</v>
      </c>
      <c r="AC12" s="279">
        <f t="shared" si="18"/>
        <v>0</v>
      </c>
      <c r="AD12" s="274">
        <f t="shared" si="19"/>
        <v>0</v>
      </c>
      <c r="AE12" s="72">
        <f t="shared" si="20"/>
        <v>0</v>
      </c>
      <c r="AF12" s="279">
        <f t="shared" si="21"/>
        <v>0</v>
      </c>
      <c r="AG12" s="274">
        <f t="shared" si="22"/>
        <v>0</v>
      </c>
      <c r="AH12" s="679">
        <f t="shared" si="23"/>
        <v>0</v>
      </c>
      <c r="AI12" s="33"/>
      <c r="AJ12" s="525">
        <f t="shared" si="6"/>
        <v>0</v>
      </c>
      <c r="AK12" s="526">
        <f t="shared" si="7"/>
        <v>0</v>
      </c>
      <c r="AL12" s="526">
        <f t="shared" si="7"/>
        <v>0</v>
      </c>
      <c r="AM12" s="526">
        <f t="shared" si="7"/>
        <v>0</v>
      </c>
      <c r="AN12" s="527">
        <f t="shared" si="7"/>
        <v>0</v>
      </c>
      <c r="AO12" s="527">
        <f t="shared" si="7"/>
        <v>0</v>
      </c>
      <c r="AP12" s="527">
        <f t="shared" si="7"/>
        <v>0</v>
      </c>
      <c r="AQ12" s="102"/>
      <c r="AR12" s="103"/>
    </row>
    <row r="13" spans="1:44">
      <c r="A13" s="26"/>
      <c r="B13" s="24"/>
      <c r="C13" s="686"/>
      <c r="D13" s="687"/>
      <c r="E13" s="685"/>
      <c r="F13" s="685"/>
      <c r="G13" s="685"/>
      <c r="H13" s="685"/>
      <c r="I13" s="685"/>
      <c r="J13" s="685"/>
      <c r="K13" s="688"/>
      <c r="L13" s="689"/>
      <c r="M13" s="60">
        <f t="shared" si="0"/>
        <v>0</v>
      </c>
      <c r="N13" s="275">
        <f t="shared" si="1"/>
        <v>0</v>
      </c>
      <c r="O13" s="274">
        <f t="shared" si="8"/>
        <v>0</v>
      </c>
      <c r="P13" s="65">
        <f t="shared" si="2"/>
        <v>0</v>
      </c>
      <c r="Q13" s="279">
        <f t="shared" si="9"/>
        <v>0</v>
      </c>
      <c r="R13" s="274">
        <f t="shared" si="10"/>
        <v>0</v>
      </c>
      <c r="S13" s="65">
        <f t="shared" si="3"/>
        <v>0</v>
      </c>
      <c r="T13" s="279">
        <f t="shared" si="11"/>
        <v>0</v>
      </c>
      <c r="U13" s="274">
        <f t="shared" si="12"/>
        <v>0</v>
      </c>
      <c r="V13" s="65">
        <f t="shared" si="4"/>
        <v>0</v>
      </c>
      <c r="W13" s="279">
        <f t="shared" si="13"/>
        <v>0</v>
      </c>
      <c r="X13" s="274">
        <f t="shared" si="14"/>
        <v>0</v>
      </c>
      <c r="Y13" s="65">
        <f t="shared" si="5"/>
        <v>0</v>
      </c>
      <c r="Z13" s="279">
        <f t="shared" si="15"/>
        <v>0</v>
      </c>
      <c r="AA13" s="274">
        <f t="shared" si="16"/>
        <v>0</v>
      </c>
      <c r="AB13" s="72">
        <f t="shared" si="17"/>
        <v>0</v>
      </c>
      <c r="AC13" s="279">
        <f t="shared" si="18"/>
        <v>0</v>
      </c>
      <c r="AD13" s="274">
        <f t="shared" si="19"/>
        <v>0</v>
      </c>
      <c r="AE13" s="72">
        <f t="shared" si="20"/>
        <v>0</v>
      </c>
      <c r="AF13" s="279">
        <f t="shared" si="21"/>
        <v>0</v>
      </c>
      <c r="AG13" s="274">
        <f t="shared" si="22"/>
        <v>0</v>
      </c>
      <c r="AH13" s="679">
        <f t="shared" si="23"/>
        <v>0</v>
      </c>
      <c r="AI13" s="33"/>
      <c r="AJ13" s="525">
        <f t="shared" si="6"/>
        <v>0</v>
      </c>
      <c r="AK13" s="526">
        <f t="shared" si="7"/>
        <v>0</v>
      </c>
      <c r="AL13" s="526">
        <f t="shared" si="7"/>
        <v>0</v>
      </c>
      <c r="AM13" s="526">
        <f t="shared" si="7"/>
        <v>0</v>
      </c>
      <c r="AN13" s="527">
        <f t="shared" si="7"/>
        <v>0</v>
      </c>
      <c r="AO13" s="527">
        <f t="shared" si="7"/>
        <v>0</v>
      </c>
      <c r="AP13" s="527">
        <f t="shared" si="7"/>
        <v>0</v>
      </c>
      <c r="AQ13" s="102"/>
      <c r="AR13" s="103"/>
    </row>
    <row r="14" spans="1:44">
      <c r="A14" s="26"/>
      <c r="B14" s="24"/>
      <c r="C14" s="69"/>
      <c r="D14" s="685"/>
      <c r="E14" s="685"/>
      <c r="F14" s="685"/>
      <c r="G14" s="685"/>
      <c r="H14" s="685"/>
      <c r="I14" s="685"/>
      <c r="J14" s="685"/>
      <c r="K14" s="283"/>
      <c r="L14" s="531"/>
      <c r="M14" s="60">
        <f t="shared" si="0"/>
        <v>0</v>
      </c>
      <c r="N14" s="275">
        <f t="shared" si="1"/>
        <v>0</v>
      </c>
      <c r="O14" s="274">
        <f t="shared" si="8"/>
        <v>0</v>
      </c>
      <c r="P14" s="65">
        <f t="shared" si="2"/>
        <v>0</v>
      </c>
      <c r="Q14" s="279">
        <f t="shared" si="9"/>
        <v>0</v>
      </c>
      <c r="R14" s="274">
        <f t="shared" si="10"/>
        <v>0</v>
      </c>
      <c r="S14" s="65">
        <f t="shared" si="3"/>
        <v>0</v>
      </c>
      <c r="T14" s="279">
        <f t="shared" si="11"/>
        <v>0</v>
      </c>
      <c r="U14" s="274">
        <f t="shared" si="12"/>
        <v>0</v>
      </c>
      <c r="V14" s="65">
        <f t="shared" si="4"/>
        <v>0</v>
      </c>
      <c r="W14" s="279">
        <f t="shared" si="13"/>
        <v>0</v>
      </c>
      <c r="X14" s="274">
        <f t="shared" si="14"/>
        <v>0</v>
      </c>
      <c r="Y14" s="65">
        <f t="shared" si="5"/>
        <v>0</v>
      </c>
      <c r="Z14" s="279">
        <f t="shared" si="15"/>
        <v>0</v>
      </c>
      <c r="AA14" s="274">
        <f t="shared" si="16"/>
        <v>0</v>
      </c>
      <c r="AB14" s="72">
        <f t="shared" si="17"/>
        <v>0</v>
      </c>
      <c r="AC14" s="279">
        <f t="shared" si="18"/>
        <v>0</v>
      </c>
      <c r="AD14" s="274">
        <f t="shared" si="19"/>
        <v>0</v>
      </c>
      <c r="AE14" s="72">
        <f t="shared" si="20"/>
        <v>0</v>
      </c>
      <c r="AF14" s="279">
        <f t="shared" si="21"/>
        <v>0</v>
      </c>
      <c r="AG14" s="274">
        <f t="shared" si="22"/>
        <v>0</v>
      </c>
      <c r="AH14" s="679">
        <f t="shared" si="23"/>
        <v>0</v>
      </c>
      <c r="AI14" s="33"/>
      <c r="AJ14" s="525">
        <f t="shared" si="6"/>
        <v>0</v>
      </c>
      <c r="AK14" s="526">
        <f t="shared" si="7"/>
        <v>0</v>
      </c>
      <c r="AL14" s="526">
        <f t="shared" si="7"/>
        <v>0</v>
      </c>
      <c r="AM14" s="526">
        <f t="shared" si="7"/>
        <v>0</v>
      </c>
      <c r="AN14" s="527">
        <f t="shared" si="7"/>
        <v>0</v>
      </c>
      <c r="AO14" s="527">
        <f t="shared" si="7"/>
        <v>0</v>
      </c>
      <c r="AP14" s="527">
        <f t="shared" si="7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84"/>
      <c r="L15" s="531"/>
      <c r="M15" s="60">
        <f t="shared" si="0"/>
        <v>0</v>
      </c>
      <c r="N15" s="275">
        <f t="shared" si="1"/>
        <v>0</v>
      </c>
      <c r="O15" s="274">
        <f t="shared" si="8"/>
        <v>0</v>
      </c>
      <c r="P15" s="66">
        <f t="shared" si="2"/>
        <v>0</v>
      </c>
      <c r="Q15" s="280">
        <f t="shared" si="9"/>
        <v>0</v>
      </c>
      <c r="R15" s="274">
        <f t="shared" si="10"/>
        <v>0</v>
      </c>
      <c r="S15" s="66">
        <f t="shared" si="3"/>
        <v>0</v>
      </c>
      <c r="T15" s="280">
        <f t="shared" si="11"/>
        <v>0</v>
      </c>
      <c r="U15" s="274">
        <f t="shared" si="12"/>
        <v>0</v>
      </c>
      <c r="V15" s="66">
        <f t="shared" si="4"/>
        <v>0</v>
      </c>
      <c r="W15" s="280">
        <f t="shared" si="13"/>
        <v>0</v>
      </c>
      <c r="X15" s="274">
        <f t="shared" si="14"/>
        <v>0</v>
      </c>
      <c r="Y15" s="66">
        <f t="shared" si="5"/>
        <v>0</v>
      </c>
      <c r="Z15" s="280">
        <f t="shared" si="15"/>
        <v>0</v>
      </c>
      <c r="AA15" s="274">
        <f t="shared" si="16"/>
        <v>0</v>
      </c>
      <c r="AB15" s="72">
        <f t="shared" si="17"/>
        <v>0</v>
      </c>
      <c r="AC15" s="280">
        <f t="shared" si="18"/>
        <v>0</v>
      </c>
      <c r="AD15" s="274">
        <f t="shared" si="19"/>
        <v>0</v>
      </c>
      <c r="AE15" s="72">
        <f t="shared" si="20"/>
        <v>0</v>
      </c>
      <c r="AF15" s="280">
        <f t="shared" si="21"/>
        <v>0</v>
      </c>
      <c r="AG15" s="274">
        <f t="shared" si="22"/>
        <v>0</v>
      </c>
      <c r="AH15" s="679">
        <f t="shared" si="23"/>
        <v>0</v>
      </c>
      <c r="AI15" s="33"/>
      <c r="AJ15" s="528">
        <f t="shared" si="6"/>
        <v>0</v>
      </c>
      <c r="AK15" s="529">
        <f t="shared" si="7"/>
        <v>0</v>
      </c>
      <c r="AL15" s="529">
        <f t="shared" si="7"/>
        <v>0</v>
      </c>
      <c r="AM15" s="529">
        <f t="shared" si="7"/>
        <v>0</v>
      </c>
      <c r="AN15" s="530">
        <f t="shared" si="7"/>
        <v>0</v>
      </c>
      <c r="AO15" s="530">
        <f t="shared" si="7"/>
        <v>0</v>
      </c>
      <c r="AP15" s="530">
        <f t="shared" si="7"/>
        <v>0</v>
      </c>
      <c r="AQ15" s="104"/>
      <c r="AR15" s="105"/>
    </row>
    <row r="16" spans="1:44" ht="13.5" thickBot="1">
      <c r="A16" s="308" t="s">
        <v>39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62"/>
      <c r="N16" s="178">
        <f>ROUND(SUM(N6:N15),0)</f>
        <v>0</v>
      </c>
      <c r="O16" s="178">
        <f>ROUND(SUM(O6:O15),0)</f>
        <v>0</v>
      </c>
      <c r="P16" s="59"/>
      <c r="Q16" s="178">
        <f>ROUND(SUM(Q6:Q15),0)</f>
        <v>0</v>
      </c>
      <c r="R16" s="178">
        <f>ROUND(SUM(R6:R15),0)</f>
        <v>0</v>
      </c>
      <c r="S16" s="62"/>
      <c r="T16" s="178">
        <f>ROUND(SUM(T6:T15),0)</f>
        <v>0</v>
      </c>
      <c r="U16" s="178">
        <f>ROUND(SUM(U6:U15),0)</f>
        <v>0</v>
      </c>
      <c r="V16" s="62"/>
      <c r="W16" s="178">
        <f>ROUND(SUM(W6:W15),0)</f>
        <v>0</v>
      </c>
      <c r="X16" s="178">
        <f>ROUND(SUM(X6:X15),0)</f>
        <v>0</v>
      </c>
      <c r="Y16" s="62"/>
      <c r="Z16" s="178">
        <f>ROUND(SUM(Z6:Z15),0)</f>
        <v>0</v>
      </c>
      <c r="AA16" s="178">
        <f>ROUND(SUM(AA6:AA15),0)</f>
        <v>0</v>
      </c>
      <c r="AB16" s="62"/>
      <c r="AC16" s="178">
        <f>ROUND(SUM(AC6:AC15),0)</f>
        <v>0</v>
      </c>
      <c r="AD16" s="178">
        <f>ROUND(SUM(AD6:AD15),0)</f>
        <v>0</v>
      </c>
      <c r="AE16" s="62"/>
      <c r="AF16" s="178">
        <f>ROUND(SUM(AF6:AF15),0)</f>
        <v>0</v>
      </c>
      <c r="AG16" s="178">
        <f>ROUND(SUM(AG6:AG15),0)</f>
        <v>0</v>
      </c>
      <c r="AH16" s="282">
        <f>SUM(AH6:AH15)</f>
        <v>0</v>
      </c>
      <c r="AI16" s="30"/>
      <c r="AM16" s="3"/>
      <c r="AQ16" s="30"/>
    </row>
    <row r="17" spans="1:43" ht="13.5" thickBot="1">
      <c r="A17" s="665" t="s">
        <v>40</v>
      </c>
      <c r="B17" s="666"/>
      <c r="C17" s="666"/>
      <c r="D17" s="666"/>
      <c r="E17" s="666"/>
      <c r="F17" s="666"/>
      <c r="G17" s="666"/>
      <c r="H17" s="666"/>
      <c r="I17" s="666"/>
      <c r="J17" s="666"/>
      <c r="K17" s="666"/>
      <c r="L17" s="666"/>
      <c r="M17" s="667"/>
      <c r="N17" s="659"/>
      <c r="O17" s="660">
        <f>SUM(N6:O15)</f>
        <v>0</v>
      </c>
      <c r="P17" s="667"/>
      <c r="Q17" s="659"/>
      <c r="R17" s="660">
        <f>SUM(Q6:R15)</f>
        <v>0</v>
      </c>
      <c r="S17" s="667"/>
      <c r="T17" s="659"/>
      <c r="U17" s="660">
        <f>SUM(T6:U15)</f>
        <v>0</v>
      </c>
      <c r="V17" s="667"/>
      <c r="W17" s="659"/>
      <c r="X17" s="660">
        <f>SUM(W6:X15)</f>
        <v>0</v>
      </c>
      <c r="Y17" s="667"/>
      <c r="Z17" s="659"/>
      <c r="AA17" s="660">
        <f>SUM(Z6:AA15)</f>
        <v>0</v>
      </c>
      <c r="AB17" s="667"/>
      <c r="AC17" s="659"/>
      <c r="AD17" s="660">
        <f>SUM(AC6:AD15)</f>
        <v>0</v>
      </c>
      <c r="AE17" s="667"/>
      <c r="AF17" s="659"/>
      <c r="AG17" s="660">
        <f>SUM(AF6:AG15)</f>
        <v>0</v>
      </c>
      <c r="AH17" s="691">
        <f>SUM(O17:AG17)</f>
        <v>0</v>
      </c>
      <c r="AI17" s="30"/>
      <c r="AM17" s="4"/>
      <c r="AQ17" s="30"/>
    </row>
    <row r="18" spans="1:43" s="328" customFormat="1" ht="5.0999999999999996" customHeight="1">
      <c r="A18" s="532"/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692"/>
      <c r="AI18" s="534"/>
      <c r="AM18" s="428"/>
      <c r="AQ18" s="534"/>
    </row>
    <row r="19" spans="1:43">
      <c r="A19" s="285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6"/>
      <c r="AI19" s="9"/>
      <c r="AM19" s="4"/>
      <c r="AQ19" s="9"/>
    </row>
    <row r="20" spans="1:43">
      <c r="A20" s="414" t="s">
        <v>43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3"/>
      <c r="N20" s="180"/>
      <c r="O20" s="181">
        <v>0</v>
      </c>
      <c r="P20" s="63"/>
      <c r="Q20" s="180"/>
      <c r="R20" s="181">
        <v>0</v>
      </c>
      <c r="S20" s="63"/>
      <c r="T20" s="180"/>
      <c r="U20" s="181">
        <v>0</v>
      </c>
      <c r="V20" s="63"/>
      <c r="W20" s="180"/>
      <c r="X20" s="181">
        <v>0</v>
      </c>
      <c r="Y20" s="63"/>
      <c r="Z20" s="180"/>
      <c r="AA20" s="181">
        <v>0</v>
      </c>
      <c r="AB20" s="63"/>
      <c r="AC20" s="180"/>
      <c r="AD20" s="181">
        <v>0</v>
      </c>
      <c r="AE20" s="63"/>
      <c r="AF20" s="180"/>
      <c r="AG20" s="181">
        <v>0</v>
      </c>
      <c r="AH20" s="287">
        <f>SUM(O20:AG20)</f>
        <v>0</v>
      </c>
      <c r="AI20" s="30"/>
      <c r="AM20" s="4"/>
      <c r="AQ20" s="30"/>
    </row>
    <row r="21" spans="1:43">
      <c r="A21" s="415" t="s">
        <v>43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4"/>
      <c r="N21" s="182"/>
      <c r="O21" s="183">
        <v>0</v>
      </c>
      <c r="P21" s="64"/>
      <c r="Q21" s="182"/>
      <c r="R21" s="183">
        <v>0</v>
      </c>
      <c r="S21" s="64"/>
      <c r="T21" s="182"/>
      <c r="U21" s="183">
        <v>0</v>
      </c>
      <c r="V21" s="64"/>
      <c r="W21" s="182"/>
      <c r="X21" s="183">
        <v>0</v>
      </c>
      <c r="Y21" s="64"/>
      <c r="Z21" s="182"/>
      <c r="AA21" s="183">
        <v>0</v>
      </c>
      <c r="AB21" s="64"/>
      <c r="AC21" s="182"/>
      <c r="AD21" s="183">
        <v>0</v>
      </c>
      <c r="AE21" s="64"/>
      <c r="AF21" s="182"/>
      <c r="AG21" s="183">
        <v>0</v>
      </c>
      <c r="AH21" s="679">
        <f>SUM(O21:AG21)</f>
        <v>0</v>
      </c>
      <c r="AI21" s="30"/>
      <c r="AM21" s="4"/>
      <c r="AQ21" s="30"/>
    </row>
    <row r="22" spans="1:43">
      <c r="A22" s="313" t="s">
        <v>44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7">
        <f>SUM(O22:AG22)</f>
        <v>0</v>
      </c>
      <c r="AI22" s="30"/>
      <c r="AM22" s="4"/>
      <c r="AQ22" s="30"/>
    </row>
    <row r="23" spans="1:43" s="328" customFormat="1" ht="5.0999999999999996" customHeight="1">
      <c r="A23" s="535"/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Z23" s="536"/>
      <c r="AA23" s="536"/>
      <c r="AB23" s="536"/>
      <c r="AC23" s="536"/>
      <c r="AD23" s="536"/>
      <c r="AE23" s="536"/>
      <c r="AF23" s="536"/>
      <c r="AG23" s="536"/>
      <c r="AH23" s="537"/>
      <c r="AI23" s="327"/>
      <c r="AM23" s="428"/>
      <c r="AQ23" s="327"/>
    </row>
    <row r="24" spans="1:43">
      <c r="A24" s="285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6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3"/>
      <c r="N25" s="180"/>
      <c r="O25" s="181">
        <v>0</v>
      </c>
      <c r="P25" s="63"/>
      <c r="Q25" s="180"/>
      <c r="R25" s="181">
        <v>0</v>
      </c>
      <c r="S25" s="63"/>
      <c r="T25" s="180"/>
      <c r="U25" s="181">
        <v>0</v>
      </c>
      <c r="V25" s="63"/>
      <c r="W25" s="180"/>
      <c r="X25" s="181">
        <v>0</v>
      </c>
      <c r="Y25" s="63"/>
      <c r="Z25" s="180"/>
      <c r="AA25" s="181">
        <v>0</v>
      </c>
      <c r="AB25" s="63"/>
      <c r="AC25" s="180"/>
      <c r="AD25" s="181">
        <v>0</v>
      </c>
      <c r="AE25" s="63"/>
      <c r="AF25" s="180"/>
      <c r="AG25" s="181">
        <v>0</v>
      </c>
      <c r="AH25" s="287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4"/>
      <c r="N26" s="182"/>
      <c r="O26" s="183">
        <v>0</v>
      </c>
      <c r="P26" s="64"/>
      <c r="Q26" s="182"/>
      <c r="R26" s="183">
        <v>0</v>
      </c>
      <c r="S26" s="64"/>
      <c r="T26" s="182"/>
      <c r="U26" s="183">
        <v>0</v>
      </c>
      <c r="V26" s="64"/>
      <c r="W26" s="182"/>
      <c r="X26" s="183">
        <v>0</v>
      </c>
      <c r="Y26" s="64"/>
      <c r="Z26" s="182"/>
      <c r="AA26" s="183">
        <v>0</v>
      </c>
      <c r="AB26" s="64"/>
      <c r="AC26" s="182"/>
      <c r="AD26" s="183">
        <v>0</v>
      </c>
      <c r="AE26" s="64"/>
      <c r="AF26" s="182"/>
      <c r="AG26" s="183">
        <v>0</v>
      </c>
      <c r="AH26" s="679">
        <f>SUM(O26:AG26)</f>
        <v>0</v>
      </c>
      <c r="AI26" s="30"/>
      <c r="AM26" s="4"/>
      <c r="AQ26" s="30"/>
    </row>
    <row r="27" spans="1:43">
      <c r="A27" s="313" t="s">
        <v>48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7">
        <f>SUM(O27:AG27)</f>
        <v>0</v>
      </c>
      <c r="AI27" s="30"/>
      <c r="AM27" s="4"/>
      <c r="AQ27" s="30"/>
    </row>
    <row r="28" spans="1:43" s="328" customFormat="1" ht="5.0999999999999996" customHeight="1">
      <c r="A28" s="427"/>
      <c r="B28" s="333"/>
      <c r="C28" s="334"/>
      <c r="D28" s="335"/>
      <c r="E28" s="335"/>
      <c r="F28" s="335"/>
      <c r="G28" s="335"/>
      <c r="H28" s="335"/>
      <c r="I28" s="335"/>
      <c r="J28" s="335"/>
      <c r="K28" s="336"/>
      <c r="L28" s="336"/>
      <c r="M28" s="336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538"/>
      <c r="AI28" s="339"/>
      <c r="AM28" s="428"/>
      <c r="AQ28" s="339"/>
    </row>
    <row r="29" spans="1:43">
      <c r="A29" s="716" t="s">
        <v>49</v>
      </c>
      <c r="B29" s="71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8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3"/>
      <c r="N30" s="180"/>
      <c r="O30" s="181">
        <v>0</v>
      </c>
      <c r="P30" s="63"/>
      <c r="Q30" s="180"/>
      <c r="R30" s="181">
        <v>0</v>
      </c>
      <c r="S30" s="63"/>
      <c r="T30" s="180"/>
      <c r="U30" s="181">
        <v>0</v>
      </c>
      <c r="V30" s="63"/>
      <c r="W30" s="180"/>
      <c r="X30" s="181">
        <v>0</v>
      </c>
      <c r="Y30" s="63"/>
      <c r="Z30" s="180"/>
      <c r="AA30" s="181">
        <v>0</v>
      </c>
      <c r="AB30" s="63"/>
      <c r="AC30" s="180"/>
      <c r="AD30" s="181">
        <v>0</v>
      </c>
      <c r="AE30" s="63"/>
      <c r="AF30" s="180"/>
      <c r="AG30" s="181">
        <v>0</v>
      </c>
      <c r="AH30" s="287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6"/>
      <c r="N31" s="186"/>
      <c r="O31" s="187">
        <v>0</v>
      </c>
      <c r="P31" s="86"/>
      <c r="Q31" s="186"/>
      <c r="R31" s="187">
        <v>0</v>
      </c>
      <c r="S31" s="86"/>
      <c r="T31" s="186"/>
      <c r="U31" s="187">
        <v>0</v>
      </c>
      <c r="V31" s="86"/>
      <c r="W31" s="186"/>
      <c r="X31" s="187">
        <v>0</v>
      </c>
      <c r="Y31" s="86"/>
      <c r="Z31" s="186"/>
      <c r="AA31" s="187">
        <v>0</v>
      </c>
      <c r="AB31" s="86"/>
      <c r="AC31" s="186"/>
      <c r="AD31" s="187">
        <v>0</v>
      </c>
      <c r="AE31" s="86"/>
      <c r="AF31" s="186"/>
      <c r="AG31" s="187">
        <v>0</v>
      </c>
      <c r="AH31" s="679">
        <f>SUM(O31:AG31)</f>
        <v>0</v>
      </c>
      <c r="AI31" s="34"/>
      <c r="AQ31" s="34"/>
    </row>
    <row r="32" spans="1:43">
      <c r="A32" s="409" t="s">
        <v>45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6"/>
      <c r="N32" s="186"/>
      <c r="O32" s="187">
        <v>0</v>
      </c>
      <c r="P32" s="86"/>
      <c r="Q32" s="186"/>
      <c r="R32" s="187">
        <v>0</v>
      </c>
      <c r="S32" s="86"/>
      <c r="T32" s="186"/>
      <c r="U32" s="187">
        <v>0</v>
      </c>
      <c r="V32" s="86"/>
      <c r="W32" s="186"/>
      <c r="X32" s="187">
        <v>0</v>
      </c>
      <c r="Y32" s="86"/>
      <c r="Z32" s="186"/>
      <c r="AA32" s="187">
        <v>0</v>
      </c>
      <c r="AB32" s="86"/>
      <c r="AC32" s="186"/>
      <c r="AD32" s="187">
        <v>0</v>
      </c>
      <c r="AE32" s="86"/>
      <c r="AF32" s="186"/>
      <c r="AG32" s="187">
        <v>0</v>
      </c>
      <c r="AH32" s="679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6"/>
      <c r="N33" s="186"/>
      <c r="O33" s="187">
        <v>0</v>
      </c>
      <c r="P33" s="86"/>
      <c r="Q33" s="186"/>
      <c r="R33" s="187">
        <v>0</v>
      </c>
      <c r="S33" s="86"/>
      <c r="T33" s="186"/>
      <c r="U33" s="187">
        <v>0</v>
      </c>
      <c r="V33" s="86"/>
      <c r="W33" s="186"/>
      <c r="X33" s="187">
        <v>0</v>
      </c>
      <c r="Y33" s="86"/>
      <c r="Z33" s="186"/>
      <c r="AA33" s="187">
        <v>0</v>
      </c>
      <c r="AB33" s="86"/>
      <c r="AC33" s="186"/>
      <c r="AD33" s="187">
        <v>0</v>
      </c>
      <c r="AE33" s="86"/>
      <c r="AF33" s="186"/>
      <c r="AG33" s="187">
        <v>0</v>
      </c>
      <c r="AH33" s="679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4"/>
      <c r="N34" s="182"/>
      <c r="O34" s="183">
        <v>0</v>
      </c>
      <c r="P34" s="64"/>
      <c r="Q34" s="182"/>
      <c r="R34" s="183">
        <v>0</v>
      </c>
      <c r="S34" s="64"/>
      <c r="T34" s="182"/>
      <c r="U34" s="183">
        <v>0</v>
      </c>
      <c r="V34" s="64"/>
      <c r="W34" s="182"/>
      <c r="X34" s="183">
        <v>0</v>
      </c>
      <c r="Y34" s="64"/>
      <c r="Z34" s="182"/>
      <c r="AA34" s="183">
        <v>0</v>
      </c>
      <c r="AB34" s="64"/>
      <c r="AC34" s="182"/>
      <c r="AD34" s="183">
        <v>0</v>
      </c>
      <c r="AE34" s="64"/>
      <c r="AF34" s="182"/>
      <c r="AG34" s="183">
        <v>0</v>
      </c>
      <c r="AH34" s="679">
        <f>SUM(O34:AG34)</f>
        <v>0</v>
      </c>
      <c r="AI34" s="30"/>
      <c r="AQ34" s="30"/>
    </row>
    <row r="35" spans="1:43">
      <c r="A35" s="313" t="s">
        <v>55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9">
        <f>SUM(AH30:AH34)</f>
        <v>0</v>
      </c>
      <c r="AI35" s="30"/>
      <c r="AQ35" s="30"/>
    </row>
    <row r="36" spans="1:43" s="328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9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300"/>
      <c r="AI37" s="9"/>
      <c r="AQ37" s="9"/>
    </row>
    <row r="38" spans="1:43" ht="12.75" customHeight="1">
      <c r="A38" s="403" t="s">
        <v>63</v>
      </c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63"/>
      <c r="N38" s="180"/>
      <c r="O38" s="181">
        <v>0</v>
      </c>
      <c r="P38" s="63"/>
      <c r="Q38" s="180"/>
      <c r="R38" s="181">
        <v>0</v>
      </c>
      <c r="S38" s="63"/>
      <c r="T38" s="180"/>
      <c r="U38" s="181">
        <v>0</v>
      </c>
      <c r="V38" s="63"/>
      <c r="W38" s="180"/>
      <c r="X38" s="181">
        <v>0</v>
      </c>
      <c r="Y38" s="63"/>
      <c r="Z38" s="180"/>
      <c r="AA38" s="181">
        <v>0</v>
      </c>
      <c r="AB38" s="63"/>
      <c r="AC38" s="180"/>
      <c r="AD38" s="181">
        <v>0</v>
      </c>
      <c r="AE38" s="63"/>
      <c r="AF38" s="180"/>
      <c r="AG38" s="181">
        <v>0</v>
      </c>
      <c r="AH38" s="287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6"/>
      <c r="N39" s="186"/>
      <c r="O39" s="187">
        <v>0</v>
      </c>
      <c r="P39" s="86"/>
      <c r="Q39" s="186"/>
      <c r="R39" s="187">
        <v>0</v>
      </c>
      <c r="S39" s="86"/>
      <c r="T39" s="186"/>
      <c r="U39" s="187">
        <v>0</v>
      </c>
      <c r="V39" s="86"/>
      <c r="W39" s="186"/>
      <c r="X39" s="187">
        <v>0</v>
      </c>
      <c r="Y39" s="86"/>
      <c r="Z39" s="186"/>
      <c r="AA39" s="187">
        <v>0</v>
      </c>
      <c r="AB39" s="86"/>
      <c r="AC39" s="186"/>
      <c r="AD39" s="187">
        <v>0</v>
      </c>
      <c r="AE39" s="86"/>
      <c r="AF39" s="186"/>
      <c r="AG39" s="187">
        <v>0</v>
      </c>
      <c r="AH39" s="679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2"/>
      <c r="L40" s="472"/>
      <c r="M40" s="86"/>
      <c r="N40" s="186"/>
      <c r="O40" s="187">
        <v>0</v>
      </c>
      <c r="P40" s="86"/>
      <c r="Q40" s="186"/>
      <c r="R40" s="187">
        <v>0</v>
      </c>
      <c r="S40" s="86"/>
      <c r="T40" s="186"/>
      <c r="U40" s="187">
        <v>0</v>
      </c>
      <c r="V40" s="86"/>
      <c r="W40" s="186"/>
      <c r="X40" s="187">
        <v>0</v>
      </c>
      <c r="Y40" s="86"/>
      <c r="Z40" s="186"/>
      <c r="AA40" s="187">
        <v>0</v>
      </c>
      <c r="AB40" s="86"/>
      <c r="AC40" s="186"/>
      <c r="AD40" s="187">
        <v>0</v>
      </c>
      <c r="AE40" s="86"/>
      <c r="AF40" s="186"/>
      <c r="AG40" s="187">
        <v>0</v>
      </c>
      <c r="AH40" s="679">
        <f t="shared" si="24"/>
        <v>0</v>
      </c>
      <c r="AI40" s="34"/>
      <c r="AQ40" s="34"/>
    </row>
    <row r="41" spans="1:43" ht="12.75" customHeight="1">
      <c r="A41" s="405" t="s">
        <v>122</v>
      </c>
      <c r="B41" s="362"/>
      <c r="C41" s="362"/>
      <c r="D41" s="362"/>
      <c r="E41" s="400"/>
      <c r="F41" s="410"/>
      <c r="G41" s="410"/>
      <c r="H41" s="400"/>
      <c r="I41" s="400"/>
      <c r="J41" s="400"/>
      <c r="K41" s="495">
        <v>0</v>
      </c>
      <c r="L41" s="499">
        <v>0</v>
      </c>
      <c r="M41" s="87"/>
      <c r="N41" s="290"/>
      <c r="O41" s="189">
        <f>L41</f>
        <v>0</v>
      </c>
      <c r="P41" s="87"/>
      <c r="Q41" s="290"/>
      <c r="R41" s="189">
        <f>ROUND(O41*(1+$K$41),0)</f>
        <v>0</v>
      </c>
      <c r="S41" s="87"/>
      <c r="T41" s="290"/>
      <c r="U41" s="189">
        <f>ROUND(R41*(1+$K$41),0)</f>
        <v>0</v>
      </c>
      <c r="V41" s="87"/>
      <c r="W41" s="290"/>
      <c r="X41" s="189">
        <f>ROUND(U41*(1+$K$41),0)</f>
        <v>0</v>
      </c>
      <c r="Y41" s="87"/>
      <c r="Z41" s="290"/>
      <c r="AA41" s="189">
        <f>ROUND(X41*(1+$K$41),0)</f>
        <v>0</v>
      </c>
      <c r="AB41" s="87"/>
      <c r="AC41" s="290"/>
      <c r="AD41" s="189">
        <f>ROUND(AA41*(1+$K$41),0)</f>
        <v>0</v>
      </c>
      <c r="AE41" s="87"/>
      <c r="AF41" s="290"/>
      <c r="AG41" s="189">
        <f>ROUND(AD41*(1+$K$41),0)</f>
        <v>0</v>
      </c>
      <c r="AH41" s="679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6"/>
      <c r="N42" s="186"/>
      <c r="O42" s="187">
        <v>0</v>
      </c>
      <c r="P42" s="86"/>
      <c r="Q42" s="186"/>
      <c r="R42" s="187">
        <v>0</v>
      </c>
      <c r="S42" s="86"/>
      <c r="T42" s="186"/>
      <c r="U42" s="187">
        <v>0</v>
      </c>
      <c r="V42" s="86"/>
      <c r="W42" s="186"/>
      <c r="X42" s="187">
        <v>0</v>
      </c>
      <c r="Y42" s="86"/>
      <c r="Z42" s="186"/>
      <c r="AA42" s="187">
        <v>0</v>
      </c>
      <c r="AB42" s="86"/>
      <c r="AC42" s="186"/>
      <c r="AD42" s="187">
        <v>0</v>
      </c>
      <c r="AE42" s="86"/>
      <c r="AF42" s="186"/>
      <c r="AG42" s="187">
        <v>0</v>
      </c>
      <c r="AH42" s="679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6"/>
      <c r="N43" s="186"/>
      <c r="O43" s="187">
        <v>0</v>
      </c>
      <c r="P43" s="86"/>
      <c r="Q43" s="186"/>
      <c r="R43" s="187">
        <v>0</v>
      </c>
      <c r="S43" s="86"/>
      <c r="T43" s="186"/>
      <c r="U43" s="187">
        <v>0</v>
      </c>
      <c r="V43" s="86"/>
      <c r="W43" s="186"/>
      <c r="X43" s="187">
        <v>0</v>
      </c>
      <c r="Y43" s="86"/>
      <c r="Z43" s="186"/>
      <c r="AA43" s="187">
        <v>0</v>
      </c>
      <c r="AB43" s="86"/>
      <c r="AC43" s="186"/>
      <c r="AD43" s="187">
        <v>0</v>
      </c>
      <c r="AE43" s="86"/>
      <c r="AF43" s="186"/>
      <c r="AG43" s="187">
        <v>0</v>
      </c>
      <c r="AH43" s="679">
        <f t="shared" si="24"/>
        <v>0</v>
      </c>
      <c r="AI43" s="30"/>
      <c r="AQ43" s="30"/>
    </row>
    <row r="44" spans="1:43">
      <c r="A44" s="405" t="s">
        <v>125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86"/>
      <c r="N44" s="186"/>
      <c r="O44" s="187">
        <v>0</v>
      </c>
      <c r="P44" s="86"/>
      <c r="Q44" s="186"/>
      <c r="R44" s="187">
        <v>0</v>
      </c>
      <c r="S44" s="86"/>
      <c r="T44" s="186"/>
      <c r="U44" s="187">
        <v>0</v>
      </c>
      <c r="V44" s="86"/>
      <c r="W44" s="186"/>
      <c r="X44" s="187">
        <v>0</v>
      </c>
      <c r="Y44" s="86"/>
      <c r="Z44" s="186"/>
      <c r="AA44" s="187">
        <v>0</v>
      </c>
      <c r="AB44" s="86"/>
      <c r="AC44" s="186"/>
      <c r="AD44" s="187">
        <v>0</v>
      </c>
      <c r="AE44" s="86"/>
      <c r="AF44" s="186"/>
      <c r="AG44" s="187">
        <v>0</v>
      </c>
      <c r="AH44" s="679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4"/>
      <c r="N45" s="182"/>
      <c r="O45" s="183">
        <v>0</v>
      </c>
      <c r="P45" s="64"/>
      <c r="Q45" s="182"/>
      <c r="R45" s="183">
        <v>0</v>
      </c>
      <c r="S45" s="64"/>
      <c r="T45" s="182"/>
      <c r="U45" s="183">
        <v>0</v>
      </c>
      <c r="V45" s="64"/>
      <c r="W45" s="182"/>
      <c r="X45" s="183">
        <v>0</v>
      </c>
      <c r="Y45" s="64"/>
      <c r="Z45" s="182"/>
      <c r="AA45" s="183">
        <v>0</v>
      </c>
      <c r="AB45" s="64"/>
      <c r="AC45" s="182"/>
      <c r="AD45" s="183">
        <v>0</v>
      </c>
      <c r="AE45" s="64"/>
      <c r="AF45" s="182"/>
      <c r="AG45" s="183">
        <v>0</v>
      </c>
      <c r="AH45" s="679">
        <f t="shared" si="24"/>
        <v>0</v>
      </c>
      <c r="AI45" s="30"/>
      <c r="AQ45" s="30"/>
    </row>
    <row r="46" spans="1:43">
      <c r="A46" s="313" t="s">
        <v>72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11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9">
        <f>SUM(AH38:AH45)</f>
        <v>0</v>
      </c>
      <c r="AI46" s="30"/>
      <c r="AQ46" s="30"/>
    </row>
    <row r="47" spans="1:43" s="328" customFormat="1" ht="5.0999999999999996" customHeight="1">
      <c r="A47" s="423"/>
      <c r="B47" s="424"/>
      <c r="C47" s="335"/>
      <c r="D47" s="425"/>
      <c r="E47" s="425"/>
      <c r="F47" s="425"/>
      <c r="G47" s="425"/>
      <c r="H47" s="425"/>
      <c r="I47" s="425"/>
      <c r="J47" s="425"/>
      <c r="K47" s="336"/>
      <c r="L47" s="336"/>
      <c r="M47" s="336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426"/>
      <c r="AI47" s="339"/>
      <c r="AQ47" s="339"/>
    </row>
    <row r="48" spans="1:43">
      <c r="A48" s="285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301"/>
      <c r="AI48" s="9"/>
      <c r="AM48" s="4"/>
      <c r="AQ48" s="9"/>
    </row>
    <row r="49" spans="1:45" ht="12.75" customHeight="1">
      <c r="A49" s="291"/>
      <c r="B49" s="50"/>
      <c r="C49" s="50"/>
      <c r="D49" s="50"/>
      <c r="E49" s="50"/>
      <c r="F49" s="50"/>
      <c r="G49" s="50"/>
      <c r="H49" s="50"/>
      <c r="I49" s="50"/>
      <c r="J49" s="50"/>
      <c r="K49" s="461"/>
      <c r="L49" s="462" t="s">
        <v>74</v>
      </c>
      <c r="M49" s="88"/>
      <c r="N49" s="276"/>
      <c r="O49" s="192">
        <v>0</v>
      </c>
      <c r="P49" s="88"/>
      <c r="Q49" s="276"/>
      <c r="R49" s="192">
        <v>0</v>
      </c>
      <c r="S49" s="88"/>
      <c r="T49" s="276"/>
      <c r="U49" s="192">
        <v>0</v>
      </c>
      <c r="V49" s="88"/>
      <c r="W49" s="276"/>
      <c r="X49" s="192">
        <v>0</v>
      </c>
      <c r="Y49" s="88"/>
      <c r="Z49" s="276"/>
      <c r="AA49" s="192">
        <v>0</v>
      </c>
      <c r="AB49" s="88"/>
      <c r="AC49" s="276"/>
      <c r="AD49" s="192">
        <v>0</v>
      </c>
      <c r="AE49" s="88"/>
      <c r="AF49" s="276"/>
      <c r="AG49" s="192">
        <v>0</v>
      </c>
      <c r="AH49" s="287">
        <f>SUM(O49:AG49)</f>
        <v>0</v>
      </c>
      <c r="AI49" s="30"/>
      <c r="AM49" s="4"/>
      <c r="AQ49" s="30"/>
    </row>
    <row r="50" spans="1:45">
      <c r="A50" s="292" t="s">
        <v>75</v>
      </c>
      <c r="B50" s="715"/>
      <c r="C50" s="715"/>
      <c r="D50" s="715"/>
      <c r="E50" s="118"/>
      <c r="F50" s="118"/>
      <c r="G50" s="118"/>
      <c r="H50" s="118"/>
      <c r="I50" s="118"/>
      <c r="J50" s="118"/>
      <c r="K50" s="463"/>
      <c r="L50" s="464" t="s">
        <v>76</v>
      </c>
      <c r="M50" s="89"/>
      <c r="N50" s="186"/>
      <c r="O50" s="187">
        <v>0</v>
      </c>
      <c r="P50" s="89"/>
      <c r="Q50" s="186"/>
      <c r="R50" s="187">
        <v>0</v>
      </c>
      <c r="S50" s="89"/>
      <c r="T50" s="186"/>
      <c r="U50" s="187">
        <v>0</v>
      </c>
      <c r="V50" s="89"/>
      <c r="W50" s="186"/>
      <c r="X50" s="187">
        <v>0</v>
      </c>
      <c r="Y50" s="89"/>
      <c r="Z50" s="186"/>
      <c r="AA50" s="187">
        <v>0</v>
      </c>
      <c r="AB50" s="89"/>
      <c r="AC50" s="186"/>
      <c r="AD50" s="187">
        <v>0</v>
      </c>
      <c r="AE50" s="89"/>
      <c r="AF50" s="186"/>
      <c r="AG50" s="187">
        <v>0</v>
      </c>
      <c r="AH50" s="679">
        <f>SUM(O50:AG50)</f>
        <v>0</v>
      </c>
      <c r="AI50" s="30"/>
      <c r="AM50" s="4"/>
      <c r="AQ50" s="30"/>
    </row>
    <row r="51" spans="1:45" s="10" customFormat="1">
      <c r="A51" s="293"/>
      <c r="B51" s="56"/>
      <c r="C51" s="56"/>
      <c r="D51" s="56"/>
      <c r="E51" s="56"/>
      <c r="F51" s="56"/>
      <c r="G51" s="56"/>
      <c r="H51" s="56"/>
      <c r="I51" s="56"/>
      <c r="J51" s="56"/>
      <c r="K51" s="465"/>
      <c r="L51" s="466" t="s">
        <v>77</v>
      </c>
      <c r="M51" s="90"/>
      <c r="N51" s="193"/>
      <c r="O51" s="194">
        <f>O49+O50</f>
        <v>0</v>
      </c>
      <c r="P51" s="90"/>
      <c r="Q51" s="193"/>
      <c r="R51" s="194">
        <f>R49+R50</f>
        <v>0</v>
      </c>
      <c r="S51" s="90"/>
      <c r="T51" s="193"/>
      <c r="U51" s="194">
        <f>U49+U50</f>
        <v>0</v>
      </c>
      <c r="V51" s="90"/>
      <c r="W51" s="193"/>
      <c r="X51" s="194">
        <f>X49+X50</f>
        <v>0</v>
      </c>
      <c r="Y51" s="90"/>
      <c r="Z51" s="193"/>
      <c r="AA51" s="194">
        <f>AA49+AA50</f>
        <v>0</v>
      </c>
      <c r="AB51" s="90"/>
      <c r="AC51" s="193"/>
      <c r="AD51" s="194">
        <f>AD49+AD50</f>
        <v>0</v>
      </c>
      <c r="AE51" s="90"/>
      <c r="AF51" s="193"/>
      <c r="AG51" s="194">
        <f>AG49+AG50</f>
        <v>0</v>
      </c>
      <c r="AH51" s="294">
        <f>SUM(AH49:AH50)</f>
        <v>0</v>
      </c>
      <c r="AI51" s="35"/>
      <c r="AM51" s="11"/>
      <c r="AQ51" s="35"/>
    </row>
    <row r="52" spans="1:45" ht="12.75" customHeight="1">
      <c r="A52" s="295"/>
      <c r="B52" s="57"/>
      <c r="C52" s="57"/>
      <c r="D52" s="57"/>
      <c r="E52" s="57"/>
      <c r="F52" s="57"/>
      <c r="G52" s="57"/>
      <c r="H52" s="57"/>
      <c r="I52" s="57"/>
      <c r="J52" s="57"/>
      <c r="K52" s="461"/>
      <c r="L52" s="462" t="s">
        <v>74</v>
      </c>
      <c r="M52" s="88"/>
      <c r="N52" s="276"/>
      <c r="O52" s="192">
        <v>0</v>
      </c>
      <c r="P52" s="88"/>
      <c r="Q52" s="276"/>
      <c r="R52" s="192">
        <v>0</v>
      </c>
      <c r="S52" s="88"/>
      <c r="T52" s="276"/>
      <c r="U52" s="192">
        <v>0</v>
      </c>
      <c r="V52" s="88"/>
      <c r="W52" s="276"/>
      <c r="X52" s="192">
        <v>0</v>
      </c>
      <c r="Y52" s="88"/>
      <c r="Z52" s="276"/>
      <c r="AA52" s="192">
        <v>0</v>
      </c>
      <c r="AB52" s="88"/>
      <c r="AC52" s="276"/>
      <c r="AD52" s="192">
        <v>0</v>
      </c>
      <c r="AE52" s="88"/>
      <c r="AF52" s="276"/>
      <c r="AG52" s="192">
        <v>0</v>
      </c>
      <c r="AH52" s="287">
        <f>SUM(O52:AG52)</f>
        <v>0</v>
      </c>
      <c r="AI52" s="30"/>
      <c r="AM52" s="4"/>
      <c r="AQ52" s="30"/>
    </row>
    <row r="53" spans="1:45" ht="12.75" customHeight="1">
      <c r="A53" s="292" t="s">
        <v>78</v>
      </c>
      <c r="B53" s="715"/>
      <c r="C53" s="715"/>
      <c r="D53" s="715"/>
      <c r="E53" s="118"/>
      <c r="F53" s="118"/>
      <c r="G53" s="118"/>
      <c r="H53" s="118"/>
      <c r="I53" s="118"/>
      <c r="J53" s="118"/>
      <c r="K53" s="463"/>
      <c r="L53" s="464" t="s">
        <v>76</v>
      </c>
      <c r="M53" s="89"/>
      <c r="N53" s="186"/>
      <c r="O53" s="187">
        <v>0</v>
      </c>
      <c r="P53" s="89"/>
      <c r="Q53" s="186"/>
      <c r="R53" s="187">
        <v>0</v>
      </c>
      <c r="S53" s="89"/>
      <c r="T53" s="186"/>
      <c r="U53" s="187">
        <v>0</v>
      </c>
      <c r="V53" s="89"/>
      <c r="W53" s="186"/>
      <c r="X53" s="187">
        <v>0</v>
      </c>
      <c r="Y53" s="89"/>
      <c r="Z53" s="186"/>
      <c r="AA53" s="187">
        <v>0</v>
      </c>
      <c r="AB53" s="89"/>
      <c r="AC53" s="186"/>
      <c r="AD53" s="187">
        <v>0</v>
      </c>
      <c r="AE53" s="89"/>
      <c r="AF53" s="186"/>
      <c r="AG53" s="187">
        <v>0</v>
      </c>
      <c r="AH53" s="287">
        <f>SUM(O53:AG53)</f>
        <v>0</v>
      </c>
      <c r="AI53" s="30"/>
      <c r="AM53" s="4"/>
      <c r="AQ53" s="30"/>
    </row>
    <row r="54" spans="1:45" s="10" customFormat="1">
      <c r="A54" s="293"/>
      <c r="B54" s="56"/>
      <c r="C54" s="56"/>
      <c r="D54" s="56"/>
      <c r="E54" s="56"/>
      <c r="F54" s="56"/>
      <c r="G54" s="56"/>
      <c r="H54" s="56"/>
      <c r="I54" s="56"/>
      <c r="J54" s="56"/>
      <c r="K54" s="465"/>
      <c r="L54" s="466" t="s">
        <v>77</v>
      </c>
      <c r="M54" s="90"/>
      <c r="N54" s="193"/>
      <c r="O54" s="194">
        <f>SUM(O52:O53)</f>
        <v>0</v>
      </c>
      <c r="P54" s="90"/>
      <c r="Q54" s="193"/>
      <c r="R54" s="194">
        <f>SUM(R52:R53)</f>
        <v>0</v>
      </c>
      <c r="S54" s="90"/>
      <c r="T54" s="193"/>
      <c r="U54" s="194">
        <f>SUM(U52:U53)</f>
        <v>0</v>
      </c>
      <c r="V54" s="90"/>
      <c r="W54" s="193"/>
      <c r="X54" s="194">
        <f>SUM(X52:X53)</f>
        <v>0</v>
      </c>
      <c r="Y54" s="90"/>
      <c r="Z54" s="193"/>
      <c r="AA54" s="194">
        <f>SUM(AA52:AA53)</f>
        <v>0</v>
      </c>
      <c r="AB54" s="90"/>
      <c r="AC54" s="193"/>
      <c r="AD54" s="194">
        <f>SUM(AD52:AD53)</f>
        <v>0</v>
      </c>
      <c r="AE54" s="90"/>
      <c r="AF54" s="193"/>
      <c r="AG54" s="194">
        <f>SUM(AG52:AG53)</f>
        <v>0</v>
      </c>
      <c r="AH54" s="294">
        <f>SUM(AH52:AH53)</f>
        <v>0</v>
      </c>
      <c r="AI54" s="35"/>
      <c r="AM54" s="11"/>
      <c r="AQ54" s="35"/>
    </row>
    <row r="55" spans="1:45">
      <c r="A55" s="296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5"/>
      <c r="O55" s="194">
        <f>O51+O54</f>
        <v>0</v>
      </c>
      <c r="P55" s="95"/>
      <c r="Q55" s="195"/>
      <c r="R55" s="194">
        <f>R51+R54</f>
        <v>0</v>
      </c>
      <c r="S55" s="95"/>
      <c r="T55" s="195"/>
      <c r="U55" s="194">
        <f>U51+U54</f>
        <v>0</v>
      </c>
      <c r="V55" s="95"/>
      <c r="W55" s="195"/>
      <c r="X55" s="194">
        <f>X51+X54</f>
        <v>0</v>
      </c>
      <c r="Y55" s="95"/>
      <c r="Z55" s="195"/>
      <c r="AA55" s="194">
        <f>AA51+AA54</f>
        <v>0</v>
      </c>
      <c r="AB55" s="95"/>
      <c r="AC55" s="195"/>
      <c r="AD55" s="194">
        <f>AD51+AD54</f>
        <v>0</v>
      </c>
      <c r="AE55" s="95"/>
      <c r="AF55" s="195"/>
      <c r="AG55" s="194">
        <f>AG51+AG54</f>
        <v>0</v>
      </c>
      <c r="AH55" s="297">
        <f>AH51+AH54</f>
        <v>0</v>
      </c>
      <c r="AI55" s="30"/>
      <c r="AM55" s="4"/>
      <c r="AQ55" s="30"/>
    </row>
    <row r="56" spans="1:45" s="328" customFormat="1" ht="5.0999999999999996" customHeight="1" thickBot="1">
      <c r="A56" s="427"/>
      <c r="B56" s="333"/>
      <c r="C56" s="334"/>
      <c r="D56" s="334"/>
      <c r="E56" s="334"/>
      <c r="F56" s="334"/>
      <c r="G56" s="334"/>
      <c r="H56" s="334"/>
      <c r="I56" s="334"/>
      <c r="J56" s="334"/>
      <c r="K56" s="336"/>
      <c r="L56" s="336"/>
      <c r="M56" s="33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326"/>
      <c r="AH56" s="693"/>
      <c r="AI56" s="326"/>
      <c r="AM56" s="428"/>
      <c r="AQ56" s="326"/>
    </row>
    <row r="57" spans="1:45" ht="13.5" customHeight="1" thickBot="1">
      <c r="A57" s="654" t="s">
        <v>86</v>
      </c>
      <c r="B57" s="655"/>
      <c r="C57" s="655"/>
      <c r="D57" s="655"/>
      <c r="E57" s="655"/>
      <c r="F57" s="655"/>
      <c r="G57" s="655"/>
      <c r="H57" s="655"/>
      <c r="I57" s="655"/>
      <c r="J57" s="655"/>
      <c r="K57" s="655"/>
      <c r="L57" s="662"/>
      <c r="M57" s="663"/>
      <c r="N57" s="659"/>
      <c r="O57" s="660">
        <f>O17+O22+O27+O35+O46+O55</f>
        <v>0</v>
      </c>
      <c r="P57" s="663"/>
      <c r="Q57" s="659"/>
      <c r="R57" s="660">
        <f>R17+R22+R27+R35+R46+R55</f>
        <v>0</v>
      </c>
      <c r="S57" s="663"/>
      <c r="T57" s="659"/>
      <c r="U57" s="660">
        <f>U17+U22+U27+U35+U46+U55</f>
        <v>0</v>
      </c>
      <c r="V57" s="663"/>
      <c r="W57" s="659"/>
      <c r="X57" s="660">
        <f>X17+X22+X27+X35+X46+X55</f>
        <v>0</v>
      </c>
      <c r="Y57" s="663"/>
      <c r="Z57" s="659"/>
      <c r="AA57" s="660">
        <f>AA17+AA22+AA27+AA35+AA46+AA55</f>
        <v>0</v>
      </c>
      <c r="AB57" s="663"/>
      <c r="AC57" s="659"/>
      <c r="AD57" s="660">
        <f>AD17+AD22+AD27+AD35+AD46+AD55</f>
        <v>0</v>
      </c>
      <c r="AE57" s="663"/>
      <c r="AF57" s="659"/>
      <c r="AG57" s="660">
        <f>AG17+AG22+AG27+AG35+AG46+AG55</f>
        <v>0</v>
      </c>
      <c r="AH57" s="691">
        <f>AH17+AH22+AH27+AH35+AH46+AH55</f>
        <v>0</v>
      </c>
      <c r="AI57" s="30"/>
      <c r="AM57" s="4"/>
      <c r="AQ57" s="30"/>
    </row>
    <row r="58" spans="1:45" s="328" customFormat="1" ht="5.0999999999999996" customHeight="1">
      <c r="A58" s="429"/>
      <c r="C58" s="335"/>
      <c r="D58" s="425"/>
      <c r="E58" s="425"/>
      <c r="F58" s="425"/>
      <c r="G58" s="425"/>
      <c r="H58" s="425"/>
      <c r="I58" s="425"/>
      <c r="J58" s="425"/>
      <c r="K58" s="336"/>
      <c r="L58" s="336"/>
      <c r="M58" s="33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693"/>
      <c r="AI58" s="326"/>
      <c r="AK58" s="430"/>
      <c r="AL58" s="430"/>
      <c r="AM58" s="431"/>
      <c r="AN58" s="430"/>
      <c r="AO58" s="430"/>
      <c r="AP58" s="430"/>
      <c r="AQ58" s="326"/>
      <c r="AR58" s="430"/>
      <c r="AS58" s="430"/>
    </row>
    <row r="59" spans="1:45">
      <c r="A59" s="285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8"/>
      <c r="AI59" s="9"/>
      <c r="AM59" s="4"/>
      <c r="AQ59" s="9"/>
    </row>
    <row r="60" spans="1:45" s="328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6"/>
      <c r="N60" s="703"/>
      <c r="O60" s="704"/>
      <c r="P60" s="96"/>
      <c r="Q60" s="703"/>
      <c r="R60" s="704"/>
      <c r="S60" s="96"/>
      <c r="T60" s="703"/>
      <c r="U60" s="704"/>
      <c r="V60" s="96"/>
      <c r="W60" s="703"/>
      <c r="X60" s="704"/>
      <c r="Y60" s="96"/>
      <c r="Z60" s="703"/>
      <c r="AA60" s="704"/>
      <c r="AB60" s="96"/>
      <c r="AC60" s="703"/>
      <c r="AD60" s="704"/>
      <c r="AE60" s="96"/>
      <c r="AF60" s="703"/>
      <c r="AG60" s="704"/>
      <c r="AH60" s="693"/>
      <c r="AI60" s="326"/>
      <c r="AM60" s="428"/>
      <c r="AQ60" s="326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94"/>
      <c r="M61" s="120"/>
      <c r="N61" s="97"/>
      <c r="O61" s="277">
        <f>O57-(O22+O35+O41+O42+O55)+IF(SUM($N$51:O$51)&gt;25000,MAX(0,25000-SUM($N51:N51)),O$51)+IF(SUM($N$54:O$54)&gt;25000,MAX(0,25000-SUM($N54:N54)),O$54)</f>
        <v>0</v>
      </c>
      <c r="P61" s="120"/>
      <c r="Q61" s="97"/>
      <c r="R61" s="277">
        <f>R57-(R22+R35+R41+R42+R55)+IF(SUM($N$51:R$51)&gt;25000,MAX(0,25000-SUM($N51:Q51)),R$51)+IF(SUM($N$54:R$54)&gt;25000,MAX(0,25000-SUM($N54:Q54)),R$54)</f>
        <v>0</v>
      </c>
      <c r="S61" s="120"/>
      <c r="T61" s="97"/>
      <c r="U61" s="277">
        <f>U57-(U22+U35+U41+U42+U55)+IF(SUM($N$51:U$51)&gt;25000,MAX(0,25000-SUM($N51:T51)),U$51)+IF(SUM($N$54:U$54)&gt;25000,MAX(0,25000-SUM($N54:T54)),U$54)</f>
        <v>0</v>
      </c>
      <c r="V61" s="120"/>
      <c r="W61" s="97"/>
      <c r="X61" s="277">
        <f>X57-(X22+X35+X41+X42+X55)+IF(SUM($N$51:X$51)&gt;25000,MAX(0,25000-SUM($N51:W51)),X$51)+IF(SUM($N$54:X$54)&gt;25000,MAX(0,25000-SUM($N54:W54)),X$54)</f>
        <v>0</v>
      </c>
      <c r="Y61" s="120"/>
      <c r="Z61" s="97"/>
      <c r="AA61" s="277">
        <f>AA57-(AA22+AA35+AA41+AA42+AA55)+IF(SUM($N$51:AA$51)&gt;25000,MAX(0,25000-SUM($N51:Z51)),AA$51)+IF(SUM($N$54:AA$54)&gt;25000,MAX(0,25000-SUM($N54:Z54)),AA$54)</f>
        <v>0</v>
      </c>
      <c r="AB61" s="120"/>
      <c r="AC61" s="97"/>
      <c r="AD61" s="277">
        <f>AD57-(AD22+AD35+AD41+AD42+AD55)+IF(SUM($N$51:AD$51)&gt;25000,MAX(0,25000-SUM($N51:AC51)),AD$51)+IF(SUM($N$54:AD$54)&gt;25000,MAX(0,25000-SUM($N54:AC54)),AD$54)</f>
        <v>0</v>
      </c>
      <c r="AE61" s="120"/>
      <c r="AF61" s="97"/>
      <c r="AG61" s="277">
        <f>AG57-(AG22+AG35+AG41+AG42+AG55)+IF(SUM($N$51:AG$51)&gt;25000,MAX(0,25000-SUM($N51:AF51)),AG$51)+IF(SUM($N$54:AG$54)&gt;25000,MAX(0,25000-SUM($N54:AF54)),AG$54)</f>
        <v>0</v>
      </c>
      <c r="AH61" s="298">
        <f>SUM(O61:AG61)</f>
        <v>0</v>
      </c>
      <c r="AI61" s="36"/>
      <c r="AM61" s="12"/>
      <c r="AQ61" s="36"/>
    </row>
    <row r="62" spans="1:45" s="5" customFormat="1" ht="13.5" customHeight="1" thickBot="1">
      <c r="A62" s="484" t="s">
        <v>127</v>
      </c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695">
        <v>0.5</v>
      </c>
      <c r="M62" s="486"/>
      <c r="N62" s="487"/>
      <c r="O62" s="488">
        <f>ROUND(O61*$L$62,0)</f>
        <v>0</v>
      </c>
      <c r="P62" s="486"/>
      <c r="Q62" s="487"/>
      <c r="R62" s="488">
        <f>ROUND(R61*$L$62,0)</f>
        <v>0</v>
      </c>
      <c r="S62" s="486"/>
      <c r="T62" s="487"/>
      <c r="U62" s="488">
        <f>ROUND(U61*$L$62,0)</f>
        <v>0</v>
      </c>
      <c r="V62" s="486"/>
      <c r="W62" s="487"/>
      <c r="X62" s="488">
        <f>ROUND(X61*$L$62,0)</f>
        <v>0</v>
      </c>
      <c r="Y62" s="486"/>
      <c r="Z62" s="487"/>
      <c r="AA62" s="488">
        <f>ROUND(AA61*$L$62,0)</f>
        <v>0</v>
      </c>
      <c r="AB62" s="486"/>
      <c r="AC62" s="487"/>
      <c r="AD62" s="488">
        <f>ROUND(AD61*$L$62,0)</f>
        <v>0</v>
      </c>
      <c r="AE62" s="486"/>
      <c r="AF62" s="487"/>
      <c r="AG62" s="488">
        <f>ROUND(AG61*$L$62,0)</f>
        <v>0</v>
      </c>
      <c r="AH62" s="498">
        <f>SUM(O62:AG62)</f>
        <v>0</v>
      </c>
      <c r="AI62" s="30"/>
      <c r="AM62" s="13"/>
      <c r="AQ62" s="30"/>
    </row>
    <row r="63" spans="1:45" ht="13.5" thickBot="1">
      <c r="A63" s="654" t="s">
        <v>90</v>
      </c>
      <c r="B63" s="655"/>
      <c r="C63" s="656"/>
      <c r="D63" s="656"/>
      <c r="E63" s="656"/>
      <c r="F63" s="656"/>
      <c r="G63" s="656"/>
      <c r="H63" s="656"/>
      <c r="I63" s="656"/>
      <c r="J63" s="656"/>
      <c r="K63" s="657"/>
      <c r="L63" s="696"/>
      <c r="M63" s="658"/>
      <c r="N63" s="659"/>
      <c r="O63" s="660">
        <f>O57+O62</f>
        <v>0</v>
      </c>
      <c r="P63" s="658"/>
      <c r="Q63" s="659"/>
      <c r="R63" s="660">
        <f>R57+R62</f>
        <v>0</v>
      </c>
      <c r="S63" s="658"/>
      <c r="T63" s="659"/>
      <c r="U63" s="660">
        <f>U57+U62</f>
        <v>0</v>
      </c>
      <c r="V63" s="658"/>
      <c r="W63" s="659"/>
      <c r="X63" s="660">
        <f>X57+X62</f>
        <v>0</v>
      </c>
      <c r="Y63" s="658"/>
      <c r="Z63" s="659"/>
      <c r="AA63" s="660">
        <f>AA57+AA62</f>
        <v>0</v>
      </c>
      <c r="AB63" s="658"/>
      <c r="AC63" s="659"/>
      <c r="AD63" s="660">
        <f>AD57+AD62</f>
        <v>0</v>
      </c>
      <c r="AE63" s="658"/>
      <c r="AF63" s="659"/>
      <c r="AG63" s="660">
        <f>AG57+AG62</f>
        <v>0</v>
      </c>
      <c r="AH63" s="691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AC60:AD60"/>
    <mergeCell ref="AF60:AG60"/>
    <mergeCell ref="AQ3:AQ4"/>
    <mergeCell ref="AR3:AR4"/>
    <mergeCell ref="A29:B29"/>
    <mergeCell ref="B50:D50"/>
    <mergeCell ref="B53:D53"/>
    <mergeCell ref="N60:O60"/>
    <mergeCell ref="Q60:R60"/>
    <mergeCell ref="T60:U60"/>
    <mergeCell ref="W60:X60"/>
    <mergeCell ref="Z60:AA60"/>
  </mergeCells>
  <conditionalFormatting sqref="D6:J6">
    <cfRule type="expression" dxfId="104" priority="46">
      <formula>$C6="sum"</formula>
    </cfRule>
    <cfRule type="expression" dxfId="103" priority="47">
      <formula>$C6="acad"</formula>
    </cfRule>
    <cfRule type="expression" dxfId="102" priority="48">
      <formula>$C6="cal"</formula>
    </cfRule>
    <cfRule type="expression" dxfId="101" priority="49">
      <formula>$C6="hourly"</formula>
    </cfRule>
    <cfRule type="expression" dxfId="100" priority="50">
      <formula>$C6="grad"</formula>
    </cfRule>
  </conditionalFormatting>
  <conditionalFormatting sqref="D6:J9">
    <cfRule type="expression" dxfId="99" priority="36">
      <formula>$C6="sum"</formula>
    </cfRule>
    <cfRule type="expression" dxfId="98" priority="37">
      <formula>$C6="acad"</formula>
    </cfRule>
    <cfRule type="expression" dxfId="97" priority="38">
      <formula>$C6="cal"</formula>
    </cfRule>
    <cfRule type="expression" dxfId="96" priority="39">
      <formula>$C6="hourly"</formula>
    </cfRule>
    <cfRule type="expression" dxfId="95" priority="40">
      <formula>$C6="grad"</formula>
    </cfRule>
  </conditionalFormatting>
  <conditionalFormatting sqref="D7:J7 D9:J9 D11:J11 D13:J13 D15:J15">
    <cfRule type="expression" dxfId="94" priority="41">
      <formula>$C7="sum"</formula>
    </cfRule>
    <cfRule type="expression" dxfId="93" priority="42">
      <formula>$C7="acad"</formula>
    </cfRule>
    <cfRule type="expression" dxfId="92" priority="43">
      <formula>$C7="cal"</formula>
    </cfRule>
    <cfRule type="expression" dxfId="91" priority="44">
      <formula>$C7="hourly"</formula>
    </cfRule>
    <cfRule type="expression" dxfId="90" priority="45">
      <formula>$C7="grad"</formula>
    </cfRule>
  </conditionalFormatting>
  <conditionalFormatting sqref="L6:L15">
    <cfRule type="expression" dxfId="89" priority="51" stopIfTrue="1">
      <formula>#REF!="grad"</formula>
    </cfRule>
    <cfRule type="expression" dxfId="88" priority="52">
      <formula>#REF!&lt;&gt;"grad"</formula>
    </cfRule>
  </conditionalFormatting>
  <conditionalFormatting sqref="D8:J8">
    <cfRule type="expression" dxfId="87" priority="31">
      <formula>$C8="sum"</formula>
    </cfRule>
    <cfRule type="expression" dxfId="86" priority="32">
      <formula>$C8="acad"</formula>
    </cfRule>
    <cfRule type="expression" dxfId="85" priority="33">
      <formula>$C8="cal"</formula>
    </cfRule>
    <cfRule type="expression" dxfId="84" priority="34">
      <formula>$C8="hourly"</formula>
    </cfRule>
    <cfRule type="expression" dxfId="83" priority="35">
      <formula>$C8="grad"</formula>
    </cfRule>
  </conditionalFormatting>
  <conditionalFormatting sqref="D10:J10">
    <cfRule type="expression" dxfId="82" priority="26">
      <formula>$C10="sum"</formula>
    </cfRule>
    <cfRule type="expression" dxfId="81" priority="27">
      <formula>$C10="acad"</formula>
    </cfRule>
    <cfRule type="expression" dxfId="80" priority="28">
      <formula>$C10="cal"</formula>
    </cfRule>
    <cfRule type="expression" dxfId="79" priority="29">
      <formula>$C10="hourly"</formula>
    </cfRule>
    <cfRule type="expression" dxfId="78" priority="30">
      <formula>$C10="grad"</formula>
    </cfRule>
  </conditionalFormatting>
  <conditionalFormatting sqref="D10:J11">
    <cfRule type="expression" dxfId="77" priority="21">
      <formula>$C10="sum"</formula>
    </cfRule>
    <cfRule type="expression" dxfId="76" priority="22">
      <formula>$C10="acad"</formula>
    </cfRule>
    <cfRule type="expression" dxfId="75" priority="23">
      <formula>$C10="cal"</formula>
    </cfRule>
    <cfRule type="expression" dxfId="74" priority="24">
      <formula>$C10="hourly"</formula>
    </cfRule>
    <cfRule type="expression" dxfId="73" priority="25">
      <formula>$C10="grad"</formula>
    </cfRule>
  </conditionalFormatting>
  <conditionalFormatting sqref="D12:J12">
    <cfRule type="expression" dxfId="72" priority="16">
      <formula>$C12="sum"</formula>
    </cfRule>
    <cfRule type="expression" dxfId="71" priority="17">
      <formula>$C12="acad"</formula>
    </cfRule>
    <cfRule type="expression" dxfId="70" priority="18">
      <formula>$C12="cal"</formula>
    </cfRule>
    <cfRule type="expression" dxfId="69" priority="19">
      <formula>$C12="hourly"</formula>
    </cfRule>
    <cfRule type="expression" dxfId="68" priority="20">
      <formula>$C12="grad"</formula>
    </cfRule>
  </conditionalFormatting>
  <conditionalFormatting sqref="D12:J13">
    <cfRule type="expression" dxfId="67" priority="11">
      <formula>$C12="sum"</formula>
    </cfRule>
    <cfRule type="expression" dxfId="66" priority="12">
      <formula>$C12="acad"</formula>
    </cfRule>
    <cfRule type="expression" dxfId="65" priority="13">
      <formula>$C12="cal"</formula>
    </cfRule>
    <cfRule type="expression" dxfId="64" priority="14">
      <formula>$C12="hourly"</formula>
    </cfRule>
    <cfRule type="expression" dxfId="63" priority="15">
      <formula>$C12="grad"</formula>
    </cfRule>
  </conditionalFormatting>
  <conditionalFormatting sqref="D14:J14">
    <cfRule type="expression" dxfId="62" priority="6">
      <formula>$C14="sum"</formula>
    </cfRule>
    <cfRule type="expression" dxfId="61" priority="7">
      <formula>$C14="acad"</formula>
    </cfRule>
    <cfRule type="expression" dxfId="60" priority="8">
      <formula>$C14="cal"</formula>
    </cfRule>
    <cfRule type="expression" dxfId="59" priority="9">
      <formula>$C14="hourly"</formula>
    </cfRule>
    <cfRule type="expression" dxfId="58" priority="10">
      <formula>$C14="grad"</formula>
    </cfRule>
  </conditionalFormatting>
  <conditionalFormatting sqref="D14:J15">
    <cfRule type="expression" dxfId="57" priority="1">
      <formula>$C14="sum"</formula>
    </cfRule>
    <cfRule type="expression" dxfId="56" priority="2">
      <formula>$C14="acad"</formula>
    </cfRule>
    <cfRule type="expression" dxfId="55" priority="3">
      <formula>$C14="cal"</formula>
    </cfRule>
    <cfRule type="expression" dxfId="54" priority="4">
      <formula>$C14="hourly"</formula>
    </cfRule>
    <cfRule type="expression" dxfId="53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FD35A2-4826-4BEA-81E8-82A4242A0C2A}">
          <x14:formula1>
            <xm:f>'Additional Calculations'!$A$2:$E$2</xm:f>
          </x14:formula1>
          <xm:sqref>C6:C15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FFC5A-B678-4BE1-AE61-52FD0532A611}">
  <sheetPr>
    <pageSetUpPr fitToPage="1"/>
  </sheetPr>
  <dimension ref="A1:AS64"/>
  <sheetViews>
    <sheetView zoomScaleNormal="100" workbookViewId="0">
      <selection activeCell="L2" sqref="L2:M2"/>
    </sheetView>
  </sheetViews>
  <sheetFormatPr defaultColWidth="8.85546875" defaultRowHeight="12.75" outlineLevelCol="1"/>
  <cols>
    <col min="1" max="1" width="21.140625" style="1" customWidth="1"/>
    <col min="2" max="2" width="20.5703125" style="1" customWidth="1"/>
    <col min="3" max="3" width="7.42578125" style="28" bestFit="1" customWidth="1"/>
    <col min="4" max="6" width="4.42578125" style="8" customWidth="1" outlineLevel="1"/>
    <col min="7" max="10" width="4.42578125" style="1" customWidth="1" outlineLevel="1"/>
    <col min="11" max="11" width="11" style="1" customWidth="1"/>
    <col min="12" max="12" width="13.28515625" style="1" bestFit="1" customWidth="1"/>
    <col min="13" max="13" width="7.42578125" style="1" bestFit="1" customWidth="1"/>
    <col min="14" max="14" width="8.7109375" style="6" bestFit="1" customWidth="1"/>
    <col min="15" max="15" width="9.7109375" style="6" bestFit="1" customWidth="1"/>
    <col min="16" max="16" width="7.42578125" style="1" bestFit="1" customWidth="1"/>
    <col min="17" max="17" width="8.7109375" style="6" bestFit="1" customWidth="1"/>
    <col min="18" max="18" width="9.7109375" style="6" bestFit="1" customWidth="1"/>
    <col min="19" max="19" width="7.42578125" style="1" bestFit="1" customWidth="1"/>
    <col min="20" max="20" width="8.7109375" style="6" bestFit="1" customWidth="1"/>
    <col min="21" max="21" width="9.7109375" style="6" bestFit="1" customWidth="1"/>
    <col min="22" max="22" width="7.42578125" style="1" bestFit="1" customWidth="1"/>
    <col min="23" max="23" width="8.7109375" style="6" bestFit="1" customWidth="1"/>
    <col min="24" max="24" width="9.7109375" style="12" bestFit="1" customWidth="1"/>
    <col min="25" max="25" width="7.42578125" style="1" bestFit="1" customWidth="1"/>
    <col min="26" max="26" width="8.7109375" style="6" bestFit="1" customWidth="1"/>
    <col min="27" max="27" width="9.7109375" style="6" bestFit="1" customWidth="1"/>
    <col min="28" max="28" width="7.42578125" style="1" bestFit="1" customWidth="1"/>
    <col min="29" max="29" width="8.7109375" style="6" bestFit="1" customWidth="1"/>
    <col min="30" max="30" width="9.7109375" style="12" bestFit="1" customWidth="1"/>
    <col min="31" max="31" width="7.42578125" style="1" customWidth="1"/>
    <col min="32" max="32" width="8.7109375" style="6" bestFit="1" customWidth="1"/>
    <col min="33" max="34" width="9.7109375" style="6" bestFit="1" customWidth="1"/>
    <col min="35" max="42" width="8.85546875" style="1"/>
    <col min="43" max="43" width="11.28515625" style="1" customWidth="1"/>
    <col min="44" max="44" width="10" style="1" customWidth="1"/>
    <col min="45" max="45" width="9.28515625" style="1" bestFit="1" customWidth="1"/>
    <col min="46" max="46" width="9.28515625" style="1" customWidth="1"/>
    <col min="47" max="48" width="8.85546875" style="1"/>
    <col min="49" max="49" width="9.28515625" style="1" bestFit="1" customWidth="1"/>
    <col min="50" max="16384" width="8.85546875" style="1"/>
  </cols>
  <sheetData>
    <row r="1" spans="1:44" ht="15.75">
      <c r="A1" s="669" t="s">
        <v>111</v>
      </c>
      <c r="B1" s="670" t="s">
        <v>134</v>
      </c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2"/>
      <c r="S1" s="31"/>
    </row>
    <row r="2" spans="1:44" ht="15.75" thickBot="1">
      <c r="A2" s="473" t="s">
        <v>8</v>
      </c>
      <c r="B2" s="437"/>
      <c r="C2" s="2"/>
      <c r="D2" s="28"/>
      <c r="E2" s="28"/>
      <c r="F2" s="28"/>
      <c r="G2" s="28"/>
      <c r="H2" s="28"/>
      <c r="I2" s="28"/>
      <c r="J2" s="28"/>
      <c r="K2" s="338"/>
      <c r="L2" s="697" t="s">
        <v>113</v>
      </c>
      <c r="M2" s="698">
        <v>0</v>
      </c>
      <c r="T2" s="12"/>
      <c r="X2" s="6"/>
      <c r="AD2" s="6"/>
      <c r="AM2" s="4"/>
    </row>
    <row r="3" spans="1:44" ht="15.75" customHeight="1">
      <c r="A3" s="626"/>
      <c r="B3" s="483"/>
      <c r="C3" s="107" t="s">
        <v>12</v>
      </c>
      <c r="D3" s="392"/>
      <c r="E3" s="393"/>
      <c r="F3" s="393"/>
      <c r="G3" s="393"/>
      <c r="H3" s="394"/>
      <c r="I3" s="394"/>
      <c r="J3" s="394"/>
      <c r="K3" s="107" t="s">
        <v>14</v>
      </c>
      <c r="L3" s="496" t="s">
        <v>16</v>
      </c>
      <c r="M3" s="497"/>
      <c r="N3" s="314"/>
      <c r="O3" s="315"/>
      <c r="P3" s="305"/>
      <c r="Q3" s="306"/>
      <c r="R3" s="307"/>
      <c r="S3" s="305"/>
      <c r="T3" s="306"/>
      <c r="U3" s="307"/>
      <c r="V3" s="305"/>
      <c r="W3" s="306"/>
      <c r="X3" s="307"/>
      <c r="Y3" s="673" t="s">
        <v>21</v>
      </c>
      <c r="Z3" s="314"/>
      <c r="AA3" s="315"/>
      <c r="AB3" s="305"/>
      <c r="AC3" s="306"/>
      <c r="AD3" s="307"/>
      <c r="AE3" s="673" t="s">
        <v>23</v>
      </c>
      <c r="AF3" s="314"/>
      <c r="AG3" s="315"/>
      <c r="AH3" s="108" t="s">
        <v>24</v>
      </c>
      <c r="AI3" s="32"/>
      <c r="AJ3" s="468"/>
      <c r="AK3" s="469"/>
      <c r="AL3" s="469" t="s">
        <v>25</v>
      </c>
      <c r="AM3" s="316"/>
      <c r="AN3" s="316"/>
      <c r="AO3" s="454"/>
      <c r="AP3" s="455"/>
      <c r="AQ3" s="711" t="s">
        <v>26</v>
      </c>
      <c r="AR3" s="713" t="s">
        <v>27</v>
      </c>
    </row>
    <row r="4" spans="1:44" ht="16.5" thickBot="1">
      <c r="A4" s="627" t="s">
        <v>9</v>
      </c>
      <c r="B4" s="628" t="s">
        <v>10</v>
      </c>
      <c r="C4" s="109" t="s">
        <v>28</v>
      </c>
      <c r="D4" s="395"/>
      <c r="E4" s="396"/>
      <c r="F4" s="396" t="s">
        <v>68</v>
      </c>
      <c r="G4" s="396"/>
      <c r="H4" s="397"/>
      <c r="I4" s="397"/>
      <c r="J4" s="397"/>
      <c r="K4" s="109" t="s">
        <v>30</v>
      </c>
      <c r="L4" s="109" t="s">
        <v>31</v>
      </c>
      <c r="M4" s="398"/>
      <c r="N4" s="459" t="s">
        <v>17</v>
      </c>
      <c r="O4" s="399"/>
      <c r="P4" s="458"/>
      <c r="Q4" s="459" t="s">
        <v>18</v>
      </c>
      <c r="R4" s="460"/>
      <c r="S4" s="458"/>
      <c r="T4" s="459" t="s">
        <v>19</v>
      </c>
      <c r="U4" s="460"/>
      <c r="V4" s="458"/>
      <c r="W4" s="459" t="s">
        <v>20</v>
      </c>
      <c r="X4" s="460"/>
      <c r="Y4" s="398"/>
      <c r="Z4" s="459"/>
      <c r="AA4" s="399"/>
      <c r="AB4" s="458"/>
      <c r="AC4" s="459" t="s">
        <v>22</v>
      </c>
      <c r="AD4" s="460"/>
      <c r="AE4" s="398"/>
      <c r="AF4" s="459"/>
      <c r="AG4" s="399"/>
      <c r="AH4" s="110"/>
      <c r="AI4" s="32"/>
      <c r="AJ4" s="318"/>
      <c r="AK4" s="319"/>
      <c r="AL4" s="319"/>
      <c r="AM4" s="319"/>
      <c r="AN4" s="319"/>
      <c r="AO4" s="456"/>
      <c r="AP4" s="457"/>
      <c r="AQ4" s="712"/>
      <c r="AR4" s="714"/>
    </row>
    <row r="5" spans="1:44">
      <c r="A5" s="73" t="s">
        <v>33</v>
      </c>
      <c r="B5" s="74"/>
      <c r="C5" s="75"/>
      <c r="D5" s="76">
        <v>1</v>
      </c>
      <c r="E5" s="76">
        <v>2</v>
      </c>
      <c r="F5" s="76">
        <v>3</v>
      </c>
      <c r="G5" s="76">
        <v>4</v>
      </c>
      <c r="H5" s="76">
        <v>5</v>
      </c>
      <c r="I5" s="76">
        <v>6</v>
      </c>
      <c r="J5" s="76">
        <v>7</v>
      </c>
      <c r="K5" s="77"/>
      <c r="L5" s="77"/>
      <c r="M5" s="78" t="s">
        <v>34</v>
      </c>
      <c r="N5" s="79" t="s">
        <v>30</v>
      </c>
      <c r="O5" s="80" t="s">
        <v>16</v>
      </c>
      <c r="P5" s="78" t="s">
        <v>34</v>
      </c>
      <c r="Q5" s="81" t="s">
        <v>30</v>
      </c>
      <c r="R5" s="82" t="s">
        <v>16</v>
      </c>
      <c r="S5" s="83" t="s">
        <v>34</v>
      </c>
      <c r="T5" s="84" t="s">
        <v>30</v>
      </c>
      <c r="U5" s="82" t="s">
        <v>16</v>
      </c>
      <c r="V5" s="78" t="s">
        <v>34</v>
      </c>
      <c r="W5" s="81" t="s">
        <v>30</v>
      </c>
      <c r="X5" s="82" t="s">
        <v>16</v>
      </c>
      <c r="Y5" s="78" t="s">
        <v>34</v>
      </c>
      <c r="Z5" s="81" t="s">
        <v>30</v>
      </c>
      <c r="AA5" s="82" t="s">
        <v>16</v>
      </c>
      <c r="AB5" s="78" t="s">
        <v>34</v>
      </c>
      <c r="AC5" s="81" t="s">
        <v>30</v>
      </c>
      <c r="AD5" s="82" t="s">
        <v>16</v>
      </c>
      <c r="AE5" s="78" t="s">
        <v>34</v>
      </c>
      <c r="AF5" s="81" t="s">
        <v>30</v>
      </c>
      <c r="AG5" s="82" t="s">
        <v>16</v>
      </c>
      <c r="AH5" s="85"/>
      <c r="AI5" s="6"/>
      <c r="AJ5" s="470" t="s">
        <v>17</v>
      </c>
      <c r="AK5" s="470" t="s">
        <v>18</v>
      </c>
      <c r="AL5" s="470" t="s">
        <v>19</v>
      </c>
      <c r="AM5" s="471" t="s">
        <v>20</v>
      </c>
      <c r="AN5" s="470" t="s">
        <v>21</v>
      </c>
      <c r="AO5" s="470" t="s">
        <v>22</v>
      </c>
      <c r="AP5" s="470" t="s">
        <v>23</v>
      </c>
      <c r="AQ5" s="99" t="s">
        <v>35</v>
      </c>
      <c r="AR5" s="99" t="s">
        <v>36</v>
      </c>
    </row>
    <row r="6" spans="1:44">
      <c r="A6" s="674"/>
      <c r="B6" s="675"/>
      <c r="C6" s="676"/>
      <c r="D6" s="677"/>
      <c r="E6" s="677"/>
      <c r="F6" s="677"/>
      <c r="G6" s="677"/>
      <c r="H6" s="677"/>
      <c r="I6" s="677"/>
      <c r="J6" s="677"/>
      <c r="K6" s="678"/>
      <c r="L6" s="531"/>
      <c r="M6" s="71">
        <f t="shared" ref="M6:M15" si="0">IF($C6="12-month",12*D6, IF($C6="9-month",9*D6, IF($C6="summer", 3*D6, IF($C6="grad",D6*6, IF($C6="hourly",D6/2080*12,0)))))</f>
        <v>0</v>
      </c>
      <c r="N6" s="273">
        <f t="shared" ref="N6:N15" si="1">ROUND(IF(C6="12-month",D6*K6,IF(C6="9-month",D6*K6,IF(C6="summer",K6*0.025*13*D6,IF(C6="grad",D6*K6,IF(C6="hourly",D6*K6,))))),0)</f>
        <v>0</v>
      </c>
      <c r="O6" s="274">
        <f>ROUND(N6*$L6,0)</f>
        <v>0</v>
      </c>
      <c r="P6" s="72">
        <f t="shared" ref="P6:P15" si="2">IF($C6="12-month",12*E6, IF($C6="9-month",9*E6, IF($C6="summer", 3*E6, IF($C6="grad",E6*6, IF($C6="hourly",E6/2080*12,0)))))</f>
        <v>0</v>
      </c>
      <c r="Q6" s="278">
        <f>ROUND(IF(C6="12-month",E6*K6,IF(C6="9-month",E6*K6,IF(C6="summer",K6*0.025*13*E6,IF(C6="grad",E6*K6,IF(C6="hourly",E6*K6,)))))*(1+$M$2),0)</f>
        <v>0</v>
      </c>
      <c r="R6" s="274">
        <f>ROUND(Q6*$L6,0)</f>
        <v>0</v>
      </c>
      <c r="S6" s="72">
        <f t="shared" ref="S6:S15" si="3">IF($C6="12-month",12*F6, IF($C6="9-month",9*F6, IF($C6="summer", 3*F6, IF($C6="grad",F6*6, IF($C6="hourly",F6/2080*12,0)))))</f>
        <v>0</v>
      </c>
      <c r="T6" s="281">
        <f>ROUND(IF(C6="12-month",F6*K6,IF(C6="9-month",F6*K6,IF(C6="summer",K6*0.025*13*F6,IF(C6="grad",F6*K6,IF(C6="hourly",F6*K6,)))))*((1+$M$2)^2),0)</f>
        <v>0</v>
      </c>
      <c r="U6" s="274">
        <f>ROUND(T6*$L6,0)</f>
        <v>0</v>
      </c>
      <c r="V6" s="72">
        <f t="shared" ref="V6:V15" si="4">IF($C6="12-month",12*G6, IF($C6="9-month",9*G6, IF($C6="summer", 3*G6, IF($C6="grad",G6*6, IF($C6="hourly",G6/2080*12,0)))))</f>
        <v>0</v>
      </c>
      <c r="W6" s="281">
        <f>ROUND(IF(C6="12-month",G6*K6,IF(C6="9-month",G6*K6,IF(C6="summer",K6*0.025*13*G6,IF(C6="grad",G6*K6,IF(C6="hourly",G6*K6,)))))*((1+$M$2)^3),0)</f>
        <v>0</v>
      </c>
      <c r="X6" s="274">
        <f>ROUND(W6*$L6,0)</f>
        <v>0</v>
      </c>
      <c r="Y6" s="72">
        <f t="shared" ref="Y6:Y15" si="5">IF($C6="12-month",12*H6, IF($C6="9-month",9*H6, IF($C6="summer", 3*H6, IF($C6="grad",H6*6, IF($C6="hourly",H6/2080*12,0)))))</f>
        <v>0</v>
      </c>
      <c r="Z6" s="281">
        <f>ROUND(IF(C6="12-month",H6*$K6,IF(C6="9-month",H6*$K6,IF(C6="summer",$K6*0.025*13*H6,IF(C6="grad",H6*$K6,IF(C6="hourly",H6*$K6,)))))*((1+$M$2)^4),0)</f>
        <v>0</v>
      </c>
      <c r="AA6" s="274">
        <f>ROUND(Z6*$L6,0)</f>
        <v>0</v>
      </c>
      <c r="AB6" s="72">
        <f>IF($C6="12-month",12*I6, IF($C6="9-month",9*I6, IF($C6="summer", 3*I6, IF($C6="grad",I6*6, IF($C6="hourly",I6/2080*12,0)))))</f>
        <v>0</v>
      </c>
      <c r="AC6" s="281">
        <f>ROUND(IF(C6="12-month",I6*$K6,IF(C6="9-month",I6*$K6,IF(C6="summer",$K6*0.025*13*I6,IF(C6="grad",I6*$K6,IF(C6="hourly",I6*$K6,)))))*((1+$M$2)^5),0)</f>
        <v>0</v>
      </c>
      <c r="AD6" s="274">
        <f>ROUND(AC6*$L6,0)</f>
        <v>0</v>
      </c>
      <c r="AE6" s="72">
        <f>IF($C6="12-month",12*J6, IF($C6="9-month",9*J6, IF($C6="summer", 3*J6, IF($C6="grad",J6*6, IF($C6="hourly",J6/2080*12,0)))))</f>
        <v>0</v>
      </c>
      <c r="AF6" s="281">
        <f>ROUND(IF(C6="12-month",J6*$K6,IF(C6="9-month",J6*$K6,IF(C6="summer",$K6*0.025*13*J6,IF(C6="grad",J6*$K6,IF(C6="hourly",J6*$K6,)))))*((1+$M$2)^6),0)</f>
        <v>0</v>
      </c>
      <c r="AG6" s="274">
        <f>ROUND(AF6*$L6,0)</f>
        <v>0</v>
      </c>
      <c r="AH6" s="679">
        <f>ROUND(SUM(N6,O6,Q6,R6,T6,U6,W6,X6,Z6,AA6,AC6,AD6,AF6,AG6),0)</f>
        <v>0</v>
      </c>
      <c r="AI6" s="33"/>
      <c r="AJ6" s="522">
        <f t="shared" ref="AJ6:AJ15" si="6">K6</f>
        <v>0</v>
      </c>
      <c r="AK6" s="523">
        <f t="shared" ref="AK6:AP15" si="7">ROUND(AJ6*(1+$M$2),0)</f>
        <v>0</v>
      </c>
      <c r="AL6" s="523">
        <f t="shared" si="7"/>
        <v>0</v>
      </c>
      <c r="AM6" s="523">
        <f t="shared" si="7"/>
        <v>0</v>
      </c>
      <c r="AN6" s="524">
        <f t="shared" si="7"/>
        <v>0</v>
      </c>
      <c r="AO6" s="524">
        <f t="shared" si="7"/>
        <v>0</v>
      </c>
      <c r="AP6" s="524">
        <f t="shared" si="7"/>
        <v>0</v>
      </c>
      <c r="AQ6" s="100"/>
      <c r="AR6" s="101"/>
    </row>
    <row r="7" spans="1:44">
      <c r="A7" s="67"/>
      <c r="B7" s="68"/>
      <c r="C7" s="69"/>
      <c r="D7" s="680"/>
      <c r="E7" s="680"/>
      <c r="F7" s="680"/>
      <c r="G7" s="680"/>
      <c r="H7" s="680"/>
      <c r="I7" s="680"/>
      <c r="J7" s="680"/>
      <c r="K7" s="681"/>
      <c r="L7" s="682"/>
      <c r="M7" s="683">
        <f t="shared" si="0"/>
        <v>0</v>
      </c>
      <c r="N7" s="684">
        <f t="shared" si="1"/>
        <v>0</v>
      </c>
      <c r="O7" s="274">
        <f t="shared" ref="O7:O15" si="8">ROUND(N7*$L7,0)</f>
        <v>0</v>
      </c>
      <c r="P7" s="65">
        <f t="shared" si="2"/>
        <v>0</v>
      </c>
      <c r="Q7" s="279">
        <f t="shared" ref="Q7:Q15" si="9">ROUND(IF(C7="12-month",E7*K7,IF(C7="9-month",E7*K7,IF(C7="summer",K7*0.025*13*E7,IF(C7="grad",E7*K7,IF(C7="hourly",E7*K7,)))))*(1+$M$2),0)</f>
        <v>0</v>
      </c>
      <c r="R7" s="274">
        <f t="shared" ref="R7:R15" si="10">ROUND(Q7*$L7,0)</f>
        <v>0</v>
      </c>
      <c r="S7" s="65">
        <f t="shared" si="3"/>
        <v>0</v>
      </c>
      <c r="T7" s="279">
        <f t="shared" ref="T7:T15" si="11">ROUND(IF(C7="12-month",F7*K7,IF(C7="9-month",F7*K7,IF(C7="summer",K7*0.025*13*F7,IF(C7="grad",F7*K7,IF(C7="hourly",F7*K7,)))))*((1+$M$2)^2),0)</f>
        <v>0</v>
      </c>
      <c r="U7" s="274">
        <f t="shared" ref="U7:U15" si="12">ROUND(T7*$L7,0)</f>
        <v>0</v>
      </c>
      <c r="V7" s="65">
        <f t="shared" si="4"/>
        <v>0</v>
      </c>
      <c r="W7" s="279">
        <f t="shared" ref="W7:W15" si="13">ROUND(IF(C7="12-month",G7*K7,IF(C7="9-month",G7*K7,IF(C7="summer",K7*0.025*13*G7,IF(C7="grad",G7*K7,IF(C7="hourly",G7*K7,)))))*((1+$M$2)^3),0)</f>
        <v>0</v>
      </c>
      <c r="X7" s="274">
        <f t="shared" ref="X7:X15" si="14">ROUND(W7*$L7,0)</f>
        <v>0</v>
      </c>
      <c r="Y7" s="65">
        <f t="shared" si="5"/>
        <v>0</v>
      </c>
      <c r="Z7" s="279">
        <f t="shared" ref="Z7:Z15" si="15">ROUND(IF(C7="12-month",H7*K7,IF(C7="9-month",H7*K7,IF(C7="summer",K7*0.025*13*H7,IF(C7="grad",H7*K7,IF(C7="hourly",H7*K7,)))))*((1+$M$2)^4),0)</f>
        <v>0</v>
      </c>
      <c r="AA7" s="274">
        <f t="shared" ref="AA7:AA15" si="16">ROUND(Z7*$L7,0)</f>
        <v>0</v>
      </c>
      <c r="AB7" s="72">
        <f t="shared" ref="AB7:AB15" si="17">IF($C7="12-month",12*I7, IF($C7="9-month",9*I7, IF($C7="summer", 3*I7, IF($C7="grad",I7*6, IF($C7="hourly",I7/2080*12,0)))))</f>
        <v>0</v>
      </c>
      <c r="AC7" s="279">
        <f t="shared" ref="AC7:AC15" si="18">ROUND(IF(C7="12-month",I7*$K7,IF(C7="9-month",I7*$K7,IF(C7="summer",$K7*0.025*13*I7,IF(C7="grad",I7*$K7,IF(C7="hourly",I7*$K7,)))))*((1+$M$2)^5),0)</f>
        <v>0</v>
      </c>
      <c r="AD7" s="274">
        <f t="shared" ref="AD7:AD15" si="19">ROUND(AC7*$L7,0)</f>
        <v>0</v>
      </c>
      <c r="AE7" s="72">
        <f t="shared" ref="AE7:AE15" si="20">IF($C7="12-month",12*J7, IF($C7="9-month",9*J7, IF($C7="summer", 3*J7, IF($C7="grad",J7*6, IF($C7="hourly",J7/2080*12,0)))))</f>
        <v>0</v>
      </c>
      <c r="AF7" s="279">
        <f t="shared" ref="AF7:AF15" si="21">ROUND(IF(C7="12-month",J7*$K7,IF(C7="9-month",J7*$K7,IF(C7="summer",$K7*0.025*13*J7,IF(C7="grad",J7*$K7,IF(C7="hourly",J7*$K7,)))))*((1+$M$2)^6),0)</f>
        <v>0</v>
      </c>
      <c r="AG7" s="274">
        <f t="shared" ref="AG7:AG15" si="22">ROUND(AF7*$L7,0)</f>
        <v>0</v>
      </c>
      <c r="AH7" s="679">
        <f t="shared" ref="AH7:AH15" si="23">ROUND(SUM(N7,O7,Q7,R7,T7,U7,W7,X7,Z7,AA7,AC7,AD7,AF7,AG7),0)</f>
        <v>0</v>
      </c>
      <c r="AI7" s="33"/>
      <c r="AJ7" s="525">
        <f t="shared" si="6"/>
        <v>0</v>
      </c>
      <c r="AK7" s="526">
        <f t="shared" si="7"/>
        <v>0</v>
      </c>
      <c r="AL7" s="526">
        <f t="shared" si="7"/>
        <v>0</v>
      </c>
      <c r="AM7" s="526">
        <f t="shared" si="7"/>
        <v>0</v>
      </c>
      <c r="AN7" s="527">
        <f t="shared" si="7"/>
        <v>0</v>
      </c>
      <c r="AO7" s="527">
        <f t="shared" si="7"/>
        <v>0</v>
      </c>
      <c r="AP7" s="527">
        <f t="shared" si="7"/>
        <v>0</v>
      </c>
      <c r="AQ7" s="102"/>
      <c r="AR7" s="103"/>
    </row>
    <row r="8" spans="1:44">
      <c r="A8" s="26"/>
      <c r="B8" s="24"/>
      <c r="C8" s="69"/>
      <c r="D8" s="685"/>
      <c r="E8" s="685"/>
      <c r="F8" s="685"/>
      <c r="G8" s="685"/>
      <c r="H8" s="685"/>
      <c r="I8" s="685"/>
      <c r="J8" s="685"/>
      <c r="K8" s="681"/>
      <c r="L8" s="531"/>
      <c r="M8" s="71">
        <f t="shared" si="0"/>
        <v>0</v>
      </c>
      <c r="N8" s="273">
        <f t="shared" si="1"/>
        <v>0</v>
      </c>
      <c r="O8" s="274">
        <f t="shared" si="8"/>
        <v>0</v>
      </c>
      <c r="P8" s="65">
        <f t="shared" si="2"/>
        <v>0</v>
      </c>
      <c r="Q8" s="279">
        <f t="shared" si="9"/>
        <v>0</v>
      </c>
      <c r="R8" s="274">
        <f t="shared" si="10"/>
        <v>0</v>
      </c>
      <c r="S8" s="65">
        <f t="shared" si="3"/>
        <v>0</v>
      </c>
      <c r="T8" s="279">
        <f t="shared" si="11"/>
        <v>0</v>
      </c>
      <c r="U8" s="274">
        <f t="shared" si="12"/>
        <v>0</v>
      </c>
      <c r="V8" s="65">
        <f t="shared" si="4"/>
        <v>0</v>
      </c>
      <c r="W8" s="279">
        <f t="shared" si="13"/>
        <v>0</v>
      </c>
      <c r="X8" s="274">
        <f t="shared" si="14"/>
        <v>0</v>
      </c>
      <c r="Y8" s="65">
        <f t="shared" si="5"/>
        <v>0</v>
      </c>
      <c r="Z8" s="279">
        <f t="shared" si="15"/>
        <v>0</v>
      </c>
      <c r="AA8" s="274">
        <f t="shared" si="16"/>
        <v>0</v>
      </c>
      <c r="AB8" s="72">
        <f t="shared" si="17"/>
        <v>0</v>
      </c>
      <c r="AC8" s="279">
        <f t="shared" si="18"/>
        <v>0</v>
      </c>
      <c r="AD8" s="274">
        <f t="shared" si="19"/>
        <v>0</v>
      </c>
      <c r="AE8" s="72">
        <f t="shared" si="20"/>
        <v>0</v>
      </c>
      <c r="AF8" s="279">
        <f t="shared" si="21"/>
        <v>0</v>
      </c>
      <c r="AG8" s="274">
        <f t="shared" si="22"/>
        <v>0</v>
      </c>
      <c r="AH8" s="679">
        <f t="shared" si="23"/>
        <v>0</v>
      </c>
      <c r="AI8" s="33"/>
      <c r="AJ8" s="525">
        <f t="shared" si="6"/>
        <v>0</v>
      </c>
      <c r="AK8" s="526">
        <f t="shared" si="7"/>
        <v>0</v>
      </c>
      <c r="AL8" s="526">
        <f t="shared" si="7"/>
        <v>0</v>
      </c>
      <c r="AM8" s="526">
        <f t="shared" si="7"/>
        <v>0</v>
      </c>
      <c r="AN8" s="527">
        <f t="shared" si="7"/>
        <v>0</v>
      </c>
      <c r="AO8" s="527">
        <f t="shared" si="7"/>
        <v>0</v>
      </c>
      <c r="AP8" s="527">
        <f t="shared" si="7"/>
        <v>0</v>
      </c>
      <c r="AQ8" s="102"/>
      <c r="AR8" s="103"/>
    </row>
    <row r="9" spans="1:44">
      <c r="A9" s="26"/>
      <c r="B9" s="24"/>
      <c r="C9" s="69"/>
      <c r="D9" s="70"/>
      <c r="E9" s="70"/>
      <c r="F9" s="70"/>
      <c r="G9" s="70"/>
      <c r="H9" s="70"/>
      <c r="I9" s="70"/>
      <c r="J9" s="70"/>
      <c r="K9" s="681"/>
      <c r="L9" s="531"/>
      <c r="M9" s="60">
        <f t="shared" si="0"/>
        <v>0</v>
      </c>
      <c r="N9" s="275">
        <f t="shared" si="1"/>
        <v>0</v>
      </c>
      <c r="O9" s="274">
        <f t="shared" si="8"/>
        <v>0</v>
      </c>
      <c r="P9" s="65">
        <f t="shared" si="2"/>
        <v>0</v>
      </c>
      <c r="Q9" s="279">
        <f t="shared" si="9"/>
        <v>0</v>
      </c>
      <c r="R9" s="274">
        <f t="shared" si="10"/>
        <v>0</v>
      </c>
      <c r="S9" s="65">
        <f t="shared" si="3"/>
        <v>0</v>
      </c>
      <c r="T9" s="279">
        <f t="shared" si="11"/>
        <v>0</v>
      </c>
      <c r="U9" s="274">
        <f t="shared" si="12"/>
        <v>0</v>
      </c>
      <c r="V9" s="65">
        <f t="shared" si="4"/>
        <v>0</v>
      </c>
      <c r="W9" s="279">
        <f t="shared" si="13"/>
        <v>0</v>
      </c>
      <c r="X9" s="274">
        <f t="shared" si="14"/>
        <v>0</v>
      </c>
      <c r="Y9" s="65">
        <f t="shared" si="5"/>
        <v>0</v>
      </c>
      <c r="Z9" s="279">
        <f t="shared" si="15"/>
        <v>0</v>
      </c>
      <c r="AA9" s="274">
        <f t="shared" si="16"/>
        <v>0</v>
      </c>
      <c r="AB9" s="72">
        <f t="shared" si="17"/>
        <v>0</v>
      </c>
      <c r="AC9" s="279">
        <f t="shared" si="18"/>
        <v>0</v>
      </c>
      <c r="AD9" s="274">
        <f t="shared" si="19"/>
        <v>0</v>
      </c>
      <c r="AE9" s="72">
        <f t="shared" si="20"/>
        <v>0</v>
      </c>
      <c r="AF9" s="279">
        <f t="shared" si="21"/>
        <v>0</v>
      </c>
      <c r="AG9" s="274">
        <f t="shared" si="22"/>
        <v>0</v>
      </c>
      <c r="AH9" s="679">
        <f t="shared" si="23"/>
        <v>0</v>
      </c>
      <c r="AI9" s="33"/>
      <c r="AJ9" s="525">
        <f t="shared" si="6"/>
        <v>0</v>
      </c>
      <c r="AK9" s="526">
        <f t="shared" si="7"/>
        <v>0</v>
      </c>
      <c r="AL9" s="526">
        <f t="shared" si="7"/>
        <v>0</v>
      </c>
      <c r="AM9" s="526">
        <f t="shared" si="7"/>
        <v>0</v>
      </c>
      <c r="AN9" s="527">
        <f t="shared" si="7"/>
        <v>0</v>
      </c>
      <c r="AO9" s="527">
        <f t="shared" si="7"/>
        <v>0</v>
      </c>
      <c r="AP9" s="527">
        <f t="shared" si="7"/>
        <v>0</v>
      </c>
      <c r="AQ9" s="102"/>
      <c r="AR9" s="103"/>
    </row>
    <row r="10" spans="1:44">
      <c r="A10" s="26"/>
      <c r="B10" s="24"/>
      <c r="C10" s="686"/>
      <c r="D10" s="687"/>
      <c r="E10" s="685"/>
      <c r="F10" s="685"/>
      <c r="G10" s="685"/>
      <c r="H10" s="685"/>
      <c r="I10" s="685"/>
      <c r="J10" s="685"/>
      <c r="K10" s="688"/>
      <c r="L10" s="689"/>
      <c r="M10" s="60">
        <f t="shared" si="0"/>
        <v>0</v>
      </c>
      <c r="N10" s="275">
        <f t="shared" si="1"/>
        <v>0</v>
      </c>
      <c r="O10" s="274">
        <f t="shared" si="8"/>
        <v>0</v>
      </c>
      <c r="P10" s="65">
        <f t="shared" si="2"/>
        <v>0</v>
      </c>
      <c r="Q10" s="279">
        <f t="shared" si="9"/>
        <v>0</v>
      </c>
      <c r="R10" s="274">
        <f t="shared" si="10"/>
        <v>0</v>
      </c>
      <c r="S10" s="65">
        <f t="shared" si="3"/>
        <v>0</v>
      </c>
      <c r="T10" s="279">
        <f t="shared" si="11"/>
        <v>0</v>
      </c>
      <c r="U10" s="274">
        <f t="shared" si="12"/>
        <v>0</v>
      </c>
      <c r="V10" s="65">
        <f t="shared" si="4"/>
        <v>0</v>
      </c>
      <c r="W10" s="279">
        <f t="shared" si="13"/>
        <v>0</v>
      </c>
      <c r="X10" s="274">
        <f t="shared" si="14"/>
        <v>0</v>
      </c>
      <c r="Y10" s="65">
        <f t="shared" si="5"/>
        <v>0</v>
      </c>
      <c r="Z10" s="279">
        <f t="shared" si="15"/>
        <v>0</v>
      </c>
      <c r="AA10" s="274">
        <f t="shared" si="16"/>
        <v>0</v>
      </c>
      <c r="AB10" s="72">
        <f t="shared" si="17"/>
        <v>0</v>
      </c>
      <c r="AC10" s="279">
        <f t="shared" si="18"/>
        <v>0</v>
      </c>
      <c r="AD10" s="274">
        <f t="shared" si="19"/>
        <v>0</v>
      </c>
      <c r="AE10" s="72">
        <f t="shared" si="20"/>
        <v>0</v>
      </c>
      <c r="AF10" s="279">
        <f t="shared" si="21"/>
        <v>0</v>
      </c>
      <c r="AG10" s="274">
        <f t="shared" si="22"/>
        <v>0</v>
      </c>
      <c r="AH10" s="679">
        <f t="shared" si="23"/>
        <v>0</v>
      </c>
      <c r="AI10" s="33"/>
      <c r="AJ10" s="525">
        <f t="shared" si="6"/>
        <v>0</v>
      </c>
      <c r="AK10" s="526">
        <f t="shared" si="7"/>
        <v>0</v>
      </c>
      <c r="AL10" s="526">
        <f t="shared" si="7"/>
        <v>0</v>
      </c>
      <c r="AM10" s="526">
        <f t="shared" si="7"/>
        <v>0</v>
      </c>
      <c r="AN10" s="527">
        <f t="shared" si="7"/>
        <v>0</v>
      </c>
      <c r="AO10" s="527">
        <f t="shared" si="7"/>
        <v>0</v>
      </c>
      <c r="AP10" s="527">
        <f t="shared" si="7"/>
        <v>0</v>
      </c>
      <c r="AQ10" s="102"/>
      <c r="AR10" s="103"/>
    </row>
    <row r="11" spans="1:44">
      <c r="A11" s="26"/>
      <c r="B11" s="24"/>
      <c r="C11" s="69"/>
      <c r="D11" s="685"/>
      <c r="E11" s="685"/>
      <c r="F11" s="685"/>
      <c r="G11" s="685"/>
      <c r="H11" s="685"/>
      <c r="I11" s="685"/>
      <c r="J11" s="685"/>
      <c r="K11" s="283"/>
      <c r="L11" s="531"/>
      <c r="M11" s="60">
        <f t="shared" si="0"/>
        <v>0</v>
      </c>
      <c r="N11" s="275">
        <f t="shared" si="1"/>
        <v>0</v>
      </c>
      <c r="O11" s="274">
        <f t="shared" si="8"/>
        <v>0</v>
      </c>
      <c r="P11" s="65">
        <f t="shared" si="2"/>
        <v>0</v>
      </c>
      <c r="Q11" s="279">
        <f t="shared" si="9"/>
        <v>0</v>
      </c>
      <c r="R11" s="274">
        <f t="shared" si="10"/>
        <v>0</v>
      </c>
      <c r="S11" s="65">
        <f t="shared" si="3"/>
        <v>0</v>
      </c>
      <c r="T11" s="279">
        <f t="shared" si="11"/>
        <v>0</v>
      </c>
      <c r="U11" s="274">
        <f t="shared" si="12"/>
        <v>0</v>
      </c>
      <c r="V11" s="65">
        <f t="shared" si="4"/>
        <v>0</v>
      </c>
      <c r="W11" s="279">
        <f t="shared" si="13"/>
        <v>0</v>
      </c>
      <c r="X11" s="274">
        <f t="shared" si="14"/>
        <v>0</v>
      </c>
      <c r="Y11" s="65">
        <f t="shared" si="5"/>
        <v>0</v>
      </c>
      <c r="Z11" s="279">
        <f t="shared" si="15"/>
        <v>0</v>
      </c>
      <c r="AA11" s="274">
        <f t="shared" si="16"/>
        <v>0</v>
      </c>
      <c r="AB11" s="72">
        <f t="shared" si="17"/>
        <v>0</v>
      </c>
      <c r="AC11" s="279">
        <f t="shared" si="18"/>
        <v>0</v>
      </c>
      <c r="AD11" s="274">
        <f t="shared" si="19"/>
        <v>0</v>
      </c>
      <c r="AE11" s="72">
        <f t="shared" si="20"/>
        <v>0</v>
      </c>
      <c r="AF11" s="279">
        <f t="shared" si="21"/>
        <v>0</v>
      </c>
      <c r="AG11" s="274">
        <f t="shared" si="22"/>
        <v>0</v>
      </c>
      <c r="AH11" s="679">
        <f t="shared" si="23"/>
        <v>0</v>
      </c>
      <c r="AI11" s="33"/>
      <c r="AJ11" s="525">
        <f t="shared" si="6"/>
        <v>0</v>
      </c>
      <c r="AK11" s="526">
        <f t="shared" si="7"/>
        <v>0</v>
      </c>
      <c r="AL11" s="526">
        <f t="shared" si="7"/>
        <v>0</v>
      </c>
      <c r="AM11" s="526">
        <f t="shared" si="7"/>
        <v>0</v>
      </c>
      <c r="AN11" s="527">
        <f t="shared" si="7"/>
        <v>0</v>
      </c>
      <c r="AO11" s="527">
        <f t="shared" si="7"/>
        <v>0</v>
      </c>
      <c r="AP11" s="527">
        <f t="shared" si="7"/>
        <v>0</v>
      </c>
      <c r="AQ11" s="102"/>
      <c r="AR11" s="103"/>
    </row>
    <row r="12" spans="1:44">
      <c r="A12" s="26"/>
      <c r="B12" s="24"/>
      <c r="C12" s="69"/>
      <c r="D12" s="70"/>
      <c r="E12" s="70"/>
      <c r="F12" s="70"/>
      <c r="G12" s="70"/>
      <c r="H12" s="70"/>
      <c r="I12" s="70"/>
      <c r="J12" s="70"/>
      <c r="K12" s="690"/>
      <c r="L12" s="531"/>
      <c r="M12" s="60">
        <f t="shared" si="0"/>
        <v>0</v>
      </c>
      <c r="N12" s="275">
        <f t="shared" si="1"/>
        <v>0</v>
      </c>
      <c r="O12" s="274">
        <f t="shared" si="8"/>
        <v>0</v>
      </c>
      <c r="P12" s="65">
        <f t="shared" si="2"/>
        <v>0</v>
      </c>
      <c r="Q12" s="279">
        <f t="shared" si="9"/>
        <v>0</v>
      </c>
      <c r="R12" s="274">
        <f t="shared" si="10"/>
        <v>0</v>
      </c>
      <c r="S12" s="65">
        <f t="shared" si="3"/>
        <v>0</v>
      </c>
      <c r="T12" s="279">
        <f t="shared" si="11"/>
        <v>0</v>
      </c>
      <c r="U12" s="274">
        <f t="shared" si="12"/>
        <v>0</v>
      </c>
      <c r="V12" s="65">
        <f t="shared" si="4"/>
        <v>0</v>
      </c>
      <c r="W12" s="279">
        <f t="shared" si="13"/>
        <v>0</v>
      </c>
      <c r="X12" s="274">
        <f t="shared" si="14"/>
        <v>0</v>
      </c>
      <c r="Y12" s="65">
        <f t="shared" si="5"/>
        <v>0</v>
      </c>
      <c r="Z12" s="279">
        <f t="shared" si="15"/>
        <v>0</v>
      </c>
      <c r="AA12" s="274">
        <f t="shared" si="16"/>
        <v>0</v>
      </c>
      <c r="AB12" s="72">
        <f t="shared" si="17"/>
        <v>0</v>
      </c>
      <c r="AC12" s="279">
        <f t="shared" si="18"/>
        <v>0</v>
      </c>
      <c r="AD12" s="274">
        <f t="shared" si="19"/>
        <v>0</v>
      </c>
      <c r="AE12" s="72">
        <f t="shared" si="20"/>
        <v>0</v>
      </c>
      <c r="AF12" s="279">
        <f t="shared" si="21"/>
        <v>0</v>
      </c>
      <c r="AG12" s="274">
        <f t="shared" si="22"/>
        <v>0</v>
      </c>
      <c r="AH12" s="679">
        <f t="shared" si="23"/>
        <v>0</v>
      </c>
      <c r="AI12" s="33"/>
      <c r="AJ12" s="525">
        <f t="shared" si="6"/>
        <v>0</v>
      </c>
      <c r="AK12" s="526">
        <f t="shared" si="7"/>
        <v>0</v>
      </c>
      <c r="AL12" s="526">
        <f t="shared" si="7"/>
        <v>0</v>
      </c>
      <c r="AM12" s="526">
        <f t="shared" si="7"/>
        <v>0</v>
      </c>
      <c r="AN12" s="527">
        <f t="shared" si="7"/>
        <v>0</v>
      </c>
      <c r="AO12" s="527">
        <f t="shared" si="7"/>
        <v>0</v>
      </c>
      <c r="AP12" s="527">
        <f t="shared" si="7"/>
        <v>0</v>
      </c>
      <c r="AQ12" s="102"/>
      <c r="AR12" s="103"/>
    </row>
    <row r="13" spans="1:44">
      <c r="A13" s="26"/>
      <c r="B13" s="24"/>
      <c r="C13" s="686"/>
      <c r="D13" s="687"/>
      <c r="E13" s="685"/>
      <c r="F13" s="685"/>
      <c r="G13" s="685"/>
      <c r="H13" s="685"/>
      <c r="I13" s="685"/>
      <c r="J13" s="685"/>
      <c r="K13" s="688"/>
      <c r="L13" s="689"/>
      <c r="M13" s="60">
        <f t="shared" si="0"/>
        <v>0</v>
      </c>
      <c r="N13" s="275">
        <f t="shared" si="1"/>
        <v>0</v>
      </c>
      <c r="O13" s="274">
        <f t="shared" si="8"/>
        <v>0</v>
      </c>
      <c r="P13" s="65">
        <f t="shared" si="2"/>
        <v>0</v>
      </c>
      <c r="Q13" s="279">
        <f t="shared" si="9"/>
        <v>0</v>
      </c>
      <c r="R13" s="274">
        <f t="shared" si="10"/>
        <v>0</v>
      </c>
      <c r="S13" s="65">
        <f t="shared" si="3"/>
        <v>0</v>
      </c>
      <c r="T13" s="279">
        <f t="shared" si="11"/>
        <v>0</v>
      </c>
      <c r="U13" s="274">
        <f t="shared" si="12"/>
        <v>0</v>
      </c>
      <c r="V13" s="65">
        <f t="shared" si="4"/>
        <v>0</v>
      </c>
      <c r="W13" s="279">
        <f t="shared" si="13"/>
        <v>0</v>
      </c>
      <c r="X13" s="274">
        <f t="shared" si="14"/>
        <v>0</v>
      </c>
      <c r="Y13" s="65">
        <f t="shared" si="5"/>
        <v>0</v>
      </c>
      <c r="Z13" s="279">
        <f t="shared" si="15"/>
        <v>0</v>
      </c>
      <c r="AA13" s="274">
        <f t="shared" si="16"/>
        <v>0</v>
      </c>
      <c r="AB13" s="72">
        <f t="shared" si="17"/>
        <v>0</v>
      </c>
      <c r="AC13" s="279">
        <f t="shared" si="18"/>
        <v>0</v>
      </c>
      <c r="AD13" s="274">
        <f t="shared" si="19"/>
        <v>0</v>
      </c>
      <c r="AE13" s="72">
        <f t="shared" si="20"/>
        <v>0</v>
      </c>
      <c r="AF13" s="279">
        <f t="shared" si="21"/>
        <v>0</v>
      </c>
      <c r="AG13" s="274">
        <f t="shared" si="22"/>
        <v>0</v>
      </c>
      <c r="AH13" s="679">
        <f t="shared" si="23"/>
        <v>0</v>
      </c>
      <c r="AI13" s="33"/>
      <c r="AJ13" s="525">
        <f t="shared" si="6"/>
        <v>0</v>
      </c>
      <c r="AK13" s="526">
        <f t="shared" si="7"/>
        <v>0</v>
      </c>
      <c r="AL13" s="526">
        <f t="shared" si="7"/>
        <v>0</v>
      </c>
      <c r="AM13" s="526">
        <f t="shared" si="7"/>
        <v>0</v>
      </c>
      <c r="AN13" s="527">
        <f t="shared" si="7"/>
        <v>0</v>
      </c>
      <c r="AO13" s="527">
        <f t="shared" si="7"/>
        <v>0</v>
      </c>
      <c r="AP13" s="527">
        <f t="shared" si="7"/>
        <v>0</v>
      </c>
      <c r="AQ13" s="102"/>
      <c r="AR13" s="103"/>
    </row>
    <row r="14" spans="1:44">
      <c r="A14" s="26"/>
      <c r="B14" s="24"/>
      <c r="C14" s="69"/>
      <c r="D14" s="685"/>
      <c r="E14" s="685"/>
      <c r="F14" s="685"/>
      <c r="G14" s="685"/>
      <c r="H14" s="685"/>
      <c r="I14" s="685"/>
      <c r="J14" s="685"/>
      <c r="K14" s="283"/>
      <c r="L14" s="531"/>
      <c r="M14" s="60">
        <f t="shared" si="0"/>
        <v>0</v>
      </c>
      <c r="N14" s="275">
        <f t="shared" si="1"/>
        <v>0</v>
      </c>
      <c r="O14" s="274">
        <f t="shared" si="8"/>
        <v>0</v>
      </c>
      <c r="P14" s="65">
        <f t="shared" si="2"/>
        <v>0</v>
      </c>
      <c r="Q14" s="279">
        <f t="shared" si="9"/>
        <v>0</v>
      </c>
      <c r="R14" s="274">
        <f t="shared" si="10"/>
        <v>0</v>
      </c>
      <c r="S14" s="65">
        <f t="shared" si="3"/>
        <v>0</v>
      </c>
      <c r="T14" s="279">
        <f t="shared" si="11"/>
        <v>0</v>
      </c>
      <c r="U14" s="274">
        <f t="shared" si="12"/>
        <v>0</v>
      </c>
      <c r="V14" s="65">
        <f t="shared" si="4"/>
        <v>0</v>
      </c>
      <c r="W14" s="279">
        <f t="shared" si="13"/>
        <v>0</v>
      </c>
      <c r="X14" s="274">
        <f t="shared" si="14"/>
        <v>0</v>
      </c>
      <c r="Y14" s="65">
        <f t="shared" si="5"/>
        <v>0</v>
      </c>
      <c r="Z14" s="279">
        <f t="shared" si="15"/>
        <v>0</v>
      </c>
      <c r="AA14" s="274">
        <f t="shared" si="16"/>
        <v>0</v>
      </c>
      <c r="AB14" s="72">
        <f t="shared" si="17"/>
        <v>0</v>
      </c>
      <c r="AC14" s="279">
        <f t="shared" si="18"/>
        <v>0</v>
      </c>
      <c r="AD14" s="274">
        <f t="shared" si="19"/>
        <v>0</v>
      </c>
      <c r="AE14" s="72">
        <f t="shared" si="20"/>
        <v>0</v>
      </c>
      <c r="AF14" s="279">
        <f t="shared" si="21"/>
        <v>0</v>
      </c>
      <c r="AG14" s="274">
        <f t="shared" si="22"/>
        <v>0</v>
      </c>
      <c r="AH14" s="679">
        <f t="shared" si="23"/>
        <v>0</v>
      </c>
      <c r="AI14" s="33"/>
      <c r="AJ14" s="525">
        <f t="shared" si="6"/>
        <v>0</v>
      </c>
      <c r="AK14" s="526">
        <f t="shared" si="7"/>
        <v>0</v>
      </c>
      <c r="AL14" s="526">
        <f t="shared" si="7"/>
        <v>0</v>
      </c>
      <c r="AM14" s="526">
        <f t="shared" si="7"/>
        <v>0</v>
      </c>
      <c r="AN14" s="527">
        <f t="shared" si="7"/>
        <v>0</v>
      </c>
      <c r="AO14" s="527">
        <f t="shared" si="7"/>
        <v>0</v>
      </c>
      <c r="AP14" s="527">
        <f t="shared" si="7"/>
        <v>0</v>
      </c>
      <c r="AQ14" s="102"/>
      <c r="AR14" s="103"/>
    </row>
    <row r="15" spans="1:44" ht="13.5" thickBot="1">
      <c r="A15" s="27"/>
      <c r="B15" s="25"/>
      <c r="C15" s="69"/>
      <c r="D15" s="70"/>
      <c r="E15" s="70"/>
      <c r="F15" s="70"/>
      <c r="G15" s="70"/>
      <c r="H15" s="70"/>
      <c r="I15" s="70"/>
      <c r="J15" s="70"/>
      <c r="K15" s="284"/>
      <c r="L15" s="531"/>
      <c r="M15" s="60">
        <f t="shared" si="0"/>
        <v>0</v>
      </c>
      <c r="N15" s="275">
        <f t="shared" si="1"/>
        <v>0</v>
      </c>
      <c r="O15" s="274">
        <f t="shared" si="8"/>
        <v>0</v>
      </c>
      <c r="P15" s="66">
        <f t="shared" si="2"/>
        <v>0</v>
      </c>
      <c r="Q15" s="280">
        <f t="shared" si="9"/>
        <v>0</v>
      </c>
      <c r="R15" s="274">
        <f t="shared" si="10"/>
        <v>0</v>
      </c>
      <c r="S15" s="66">
        <f t="shared" si="3"/>
        <v>0</v>
      </c>
      <c r="T15" s="280">
        <f t="shared" si="11"/>
        <v>0</v>
      </c>
      <c r="U15" s="274">
        <f t="shared" si="12"/>
        <v>0</v>
      </c>
      <c r="V15" s="66">
        <f t="shared" si="4"/>
        <v>0</v>
      </c>
      <c r="W15" s="280">
        <f t="shared" si="13"/>
        <v>0</v>
      </c>
      <c r="X15" s="274">
        <f t="shared" si="14"/>
        <v>0</v>
      </c>
      <c r="Y15" s="66">
        <f t="shared" si="5"/>
        <v>0</v>
      </c>
      <c r="Z15" s="280">
        <f t="shared" si="15"/>
        <v>0</v>
      </c>
      <c r="AA15" s="274">
        <f t="shared" si="16"/>
        <v>0</v>
      </c>
      <c r="AB15" s="72">
        <f t="shared" si="17"/>
        <v>0</v>
      </c>
      <c r="AC15" s="280">
        <f t="shared" si="18"/>
        <v>0</v>
      </c>
      <c r="AD15" s="274">
        <f t="shared" si="19"/>
        <v>0</v>
      </c>
      <c r="AE15" s="72">
        <f t="shared" si="20"/>
        <v>0</v>
      </c>
      <c r="AF15" s="280">
        <f t="shared" si="21"/>
        <v>0</v>
      </c>
      <c r="AG15" s="274">
        <f t="shared" si="22"/>
        <v>0</v>
      </c>
      <c r="AH15" s="679">
        <f t="shared" si="23"/>
        <v>0</v>
      </c>
      <c r="AI15" s="33"/>
      <c r="AJ15" s="528">
        <f t="shared" si="6"/>
        <v>0</v>
      </c>
      <c r="AK15" s="529">
        <f t="shared" si="7"/>
        <v>0</v>
      </c>
      <c r="AL15" s="529">
        <f t="shared" si="7"/>
        <v>0</v>
      </c>
      <c r="AM15" s="529">
        <f t="shared" si="7"/>
        <v>0</v>
      </c>
      <c r="AN15" s="530">
        <f t="shared" si="7"/>
        <v>0</v>
      </c>
      <c r="AO15" s="530">
        <f t="shared" si="7"/>
        <v>0</v>
      </c>
      <c r="AP15" s="530">
        <f t="shared" si="7"/>
        <v>0</v>
      </c>
      <c r="AQ15" s="104"/>
      <c r="AR15" s="105"/>
    </row>
    <row r="16" spans="1:44" ht="13.5" thickBot="1">
      <c r="A16" s="308" t="s">
        <v>39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62"/>
      <c r="N16" s="178">
        <f>ROUND(SUM(N6:N15),0)</f>
        <v>0</v>
      </c>
      <c r="O16" s="178">
        <f>ROUND(SUM(O6:O15),0)</f>
        <v>0</v>
      </c>
      <c r="P16" s="59"/>
      <c r="Q16" s="178">
        <f>ROUND(SUM(Q6:Q15),0)</f>
        <v>0</v>
      </c>
      <c r="R16" s="178">
        <f>ROUND(SUM(R6:R15),0)</f>
        <v>0</v>
      </c>
      <c r="S16" s="62"/>
      <c r="T16" s="178">
        <f>ROUND(SUM(T6:T15),0)</f>
        <v>0</v>
      </c>
      <c r="U16" s="178">
        <f>ROUND(SUM(U6:U15),0)</f>
        <v>0</v>
      </c>
      <c r="V16" s="62"/>
      <c r="W16" s="178">
        <f>ROUND(SUM(W6:W15),0)</f>
        <v>0</v>
      </c>
      <c r="X16" s="178">
        <f>ROUND(SUM(X6:X15),0)</f>
        <v>0</v>
      </c>
      <c r="Y16" s="62"/>
      <c r="Z16" s="178">
        <f>ROUND(SUM(Z6:Z15),0)</f>
        <v>0</v>
      </c>
      <c r="AA16" s="178">
        <f>ROUND(SUM(AA6:AA15),0)</f>
        <v>0</v>
      </c>
      <c r="AB16" s="62"/>
      <c r="AC16" s="178">
        <f>ROUND(SUM(AC6:AC15),0)</f>
        <v>0</v>
      </c>
      <c r="AD16" s="178">
        <f>ROUND(SUM(AD6:AD15),0)</f>
        <v>0</v>
      </c>
      <c r="AE16" s="62"/>
      <c r="AF16" s="178">
        <f>ROUND(SUM(AF6:AF15),0)</f>
        <v>0</v>
      </c>
      <c r="AG16" s="178">
        <f>ROUND(SUM(AG6:AG15),0)</f>
        <v>0</v>
      </c>
      <c r="AH16" s="282">
        <f>SUM(AH6:AH15)</f>
        <v>0</v>
      </c>
      <c r="AI16" s="30"/>
      <c r="AM16" s="3"/>
      <c r="AQ16" s="30"/>
    </row>
    <row r="17" spans="1:43" ht="13.5" thickBot="1">
      <c r="A17" s="665" t="s">
        <v>40</v>
      </c>
      <c r="B17" s="666"/>
      <c r="C17" s="666"/>
      <c r="D17" s="666"/>
      <c r="E17" s="666"/>
      <c r="F17" s="666"/>
      <c r="G17" s="666"/>
      <c r="H17" s="666"/>
      <c r="I17" s="666"/>
      <c r="J17" s="666"/>
      <c r="K17" s="666"/>
      <c r="L17" s="666"/>
      <c r="M17" s="667"/>
      <c r="N17" s="659"/>
      <c r="O17" s="660">
        <f>SUM(N6:O15)</f>
        <v>0</v>
      </c>
      <c r="P17" s="667"/>
      <c r="Q17" s="659"/>
      <c r="R17" s="660">
        <f>SUM(Q6:R15)</f>
        <v>0</v>
      </c>
      <c r="S17" s="667"/>
      <c r="T17" s="659"/>
      <c r="U17" s="660">
        <f>SUM(T6:U15)</f>
        <v>0</v>
      </c>
      <c r="V17" s="667"/>
      <c r="W17" s="659"/>
      <c r="X17" s="660">
        <f>SUM(W6:X15)</f>
        <v>0</v>
      </c>
      <c r="Y17" s="667"/>
      <c r="Z17" s="659"/>
      <c r="AA17" s="660">
        <f>SUM(Z6:AA15)</f>
        <v>0</v>
      </c>
      <c r="AB17" s="667"/>
      <c r="AC17" s="659"/>
      <c r="AD17" s="660">
        <f>SUM(AC6:AD15)</f>
        <v>0</v>
      </c>
      <c r="AE17" s="667"/>
      <c r="AF17" s="659"/>
      <c r="AG17" s="660">
        <f>SUM(AF6:AG15)</f>
        <v>0</v>
      </c>
      <c r="AH17" s="691">
        <f>SUM(O17:AG17)</f>
        <v>0</v>
      </c>
      <c r="AI17" s="30"/>
      <c r="AM17" s="4"/>
      <c r="AQ17" s="30"/>
    </row>
    <row r="18" spans="1:43" s="328" customFormat="1" ht="5.0999999999999996" customHeight="1">
      <c r="A18" s="532"/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692"/>
      <c r="AI18" s="534"/>
      <c r="AM18" s="428"/>
      <c r="AQ18" s="534"/>
    </row>
    <row r="19" spans="1:43">
      <c r="A19" s="285" t="s">
        <v>41</v>
      </c>
      <c r="B19" s="22"/>
      <c r="C19" s="15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286"/>
      <c r="AI19" s="9"/>
      <c r="AM19" s="4"/>
      <c r="AQ19" s="9"/>
    </row>
    <row r="20" spans="1:43">
      <c r="A20" s="414" t="s">
        <v>43</v>
      </c>
      <c r="B20" s="408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63"/>
      <c r="N20" s="180"/>
      <c r="O20" s="181">
        <v>0</v>
      </c>
      <c r="P20" s="63"/>
      <c r="Q20" s="180"/>
      <c r="R20" s="181">
        <v>0</v>
      </c>
      <c r="S20" s="63"/>
      <c r="T20" s="180"/>
      <c r="U20" s="181">
        <v>0</v>
      </c>
      <c r="V20" s="63"/>
      <c r="W20" s="180"/>
      <c r="X20" s="181">
        <v>0</v>
      </c>
      <c r="Y20" s="63"/>
      <c r="Z20" s="180"/>
      <c r="AA20" s="181">
        <v>0</v>
      </c>
      <c r="AB20" s="63"/>
      <c r="AC20" s="180"/>
      <c r="AD20" s="181">
        <v>0</v>
      </c>
      <c r="AE20" s="63"/>
      <c r="AF20" s="180"/>
      <c r="AG20" s="181">
        <v>0</v>
      </c>
      <c r="AH20" s="287">
        <f>SUM(O20:AG20)</f>
        <v>0</v>
      </c>
      <c r="AI20" s="30"/>
      <c r="AM20" s="4"/>
      <c r="AQ20" s="30"/>
    </row>
    <row r="21" spans="1:43">
      <c r="A21" s="415" t="s">
        <v>43</v>
      </c>
      <c r="B21" s="416"/>
      <c r="C21" s="416"/>
      <c r="D21" s="416"/>
      <c r="E21" s="416"/>
      <c r="F21" s="416"/>
      <c r="G21" s="416"/>
      <c r="H21" s="416"/>
      <c r="I21" s="416"/>
      <c r="J21" s="416"/>
      <c r="K21" s="416"/>
      <c r="L21" s="416"/>
      <c r="M21" s="64"/>
      <c r="N21" s="182"/>
      <c r="O21" s="183">
        <v>0</v>
      </c>
      <c r="P21" s="64"/>
      <c r="Q21" s="182"/>
      <c r="R21" s="183">
        <v>0</v>
      </c>
      <c r="S21" s="64"/>
      <c r="T21" s="182"/>
      <c r="U21" s="183">
        <v>0</v>
      </c>
      <c r="V21" s="64"/>
      <c r="W21" s="182"/>
      <c r="X21" s="183">
        <v>0</v>
      </c>
      <c r="Y21" s="64"/>
      <c r="Z21" s="182"/>
      <c r="AA21" s="183">
        <v>0</v>
      </c>
      <c r="AB21" s="64"/>
      <c r="AC21" s="182"/>
      <c r="AD21" s="183">
        <v>0</v>
      </c>
      <c r="AE21" s="64"/>
      <c r="AF21" s="182"/>
      <c r="AG21" s="183">
        <v>0</v>
      </c>
      <c r="AH21" s="679">
        <f>SUM(O21:AG21)</f>
        <v>0</v>
      </c>
      <c r="AI21" s="30"/>
      <c r="AM21" s="4"/>
      <c r="AQ21" s="30"/>
    </row>
    <row r="22" spans="1:43">
      <c r="A22" s="313" t="s">
        <v>44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4"/>
      <c r="L22" s="304"/>
      <c r="M22" s="119"/>
      <c r="N22" s="184"/>
      <c r="O22" s="185">
        <f>SUM(O20:O21)</f>
        <v>0</v>
      </c>
      <c r="P22" s="119"/>
      <c r="Q22" s="184"/>
      <c r="R22" s="185">
        <f>SUM(R20:R21)</f>
        <v>0</v>
      </c>
      <c r="S22" s="119"/>
      <c r="T22" s="184"/>
      <c r="U22" s="185">
        <f>SUM(U20:U21)</f>
        <v>0</v>
      </c>
      <c r="V22" s="119"/>
      <c r="W22" s="184"/>
      <c r="X22" s="185">
        <f>SUM(X20:X21)</f>
        <v>0</v>
      </c>
      <c r="Y22" s="119"/>
      <c r="Z22" s="184"/>
      <c r="AA22" s="185">
        <f>SUM(AA20:AA21)</f>
        <v>0</v>
      </c>
      <c r="AB22" s="119"/>
      <c r="AC22" s="184"/>
      <c r="AD22" s="185">
        <f>SUM(AD20:AD21)</f>
        <v>0</v>
      </c>
      <c r="AE22" s="119"/>
      <c r="AF22" s="184"/>
      <c r="AG22" s="185">
        <f>SUM(AG20:AG21)</f>
        <v>0</v>
      </c>
      <c r="AH22" s="287">
        <f>SUM(O22:AG22)</f>
        <v>0</v>
      </c>
      <c r="AI22" s="30"/>
      <c r="AM22" s="4"/>
      <c r="AQ22" s="30"/>
    </row>
    <row r="23" spans="1:43" s="328" customFormat="1" ht="5.0999999999999996" customHeight="1">
      <c r="A23" s="535"/>
      <c r="B23" s="536"/>
      <c r="C23" s="536"/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Z23" s="536"/>
      <c r="AA23" s="536"/>
      <c r="AB23" s="536"/>
      <c r="AC23" s="536"/>
      <c r="AD23" s="536"/>
      <c r="AE23" s="536"/>
      <c r="AF23" s="536"/>
      <c r="AG23" s="536"/>
      <c r="AH23" s="537"/>
      <c r="AI23" s="327"/>
      <c r="AM23" s="428"/>
      <c r="AQ23" s="327"/>
    </row>
    <row r="24" spans="1:43">
      <c r="A24" s="285" t="s">
        <v>45</v>
      </c>
      <c r="B24" s="22"/>
      <c r="C24" s="15"/>
      <c r="D24" s="15"/>
      <c r="E24" s="15"/>
      <c r="F24" s="15"/>
      <c r="G24" s="15"/>
      <c r="H24" s="15"/>
      <c r="I24" s="15"/>
      <c r="J24" s="15"/>
      <c r="K24" s="16"/>
      <c r="L24" s="16"/>
      <c r="M24" s="16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86"/>
      <c r="AI24" s="9"/>
      <c r="AM24" s="4"/>
      <c r="AQ24" s="9"/>
    </row>
    <row r="25" spans="1:43">
      <c r="A25" s="407" t="s">
        <v>114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63"/>
      <c r="N25" s="180"/>
      <c r="O25" s="181">
        <v>0</v>
      </c>
      <c r="P25" s="63"/>
      <c r="Q25" s="180"/>
      <c r="R25" s="181">
        <v>0</v>
      </c>
      <c r="S25" s="63"/>
      <c r="T25" s="180"/>
      <c r="U25" s="181">
        <v>0</v>
      </c>
      <c r="V25" s="63"/>
      <c r="W25" s="180"/>
      <c r="X25" s="181">
        <v>0</v>
      </c>
      <c r="Y25" s="63"/>
      <c r="Z25" s="180"/>
      <c r="AA25" s="181">
        <v>0</v>
      </c>
      <c r="AB25" s="63"/>
      <c r="AC25" s="180"/>
      <c r="AD25" s="181">
        <v>0</v>
      </c>
      <c r="AE25" s="63"/>
      <c r="AF25" s="180"/>
      <c r="AG25" s="181">
        <v>0</v>
      </c>
      <c r="AH25" s="287">
        <f>SUM(O25:AG25)</f>
        <v>0</v>
      </c>
      <c r="AI25" s="30"/>
      <c r="AM25" s="4"/>
      <c r="AQ25" s="30"/>
    </row>
    <row r="26" spans="1:43">
      <c r="A26" s="411" t="s">
        <v>115</v>
      </c>
      <c r="B26" s="412"/>
      <c r="C26" s="412"/>
      <c r="D26" s="412"/>
      <c r="E26" s="412"/>
      <c r="F26" s="412"/>
      <c r="G26" s="412"/>
      <c r="H26" s="412"/>
      <c r="I26" s="412"/>
      <c r="J26" s="412"/>
      <c r="K26" s="412"/>
      <c r="L26" s="412"/>
      <c r="M26" s="64"/>
      <c r="N26" s="182"/>
      <c r="O26" s="183">
        <v>0</v>
      </c>
      <c r="P26" s="64"/>
      <c r="Q26" s="182"/>
      <c r="R26" s="183">
        <v>0</v>
      </c>
      <c r="S26" s="64"/>
      <c r="T26" s="182"/>
      <c r="U26" s="183">
        <v>0</v>
      </c>
      <c r="V26" s="64"/>
      <c r="W26" s="182"/>
      <c r="X26" s="183">
        <v>0</v>
      </c>
      <c r="Y26" s="64"/>
      <c r="Z26" s="182"/>
      <c r="AA26" s="183">
        <v>0</v>
      </c>
      <c r="AB26" s="64"/>
      <c r="AC26" s="182"/>
      <c r="AD26" s="183">
        <v>0</v>
      </c>
      <c r="AE26" s="64"/>
      <c r="AF26" s="182"/>
      <c r="AG26" s="183">
        <v>0</v>
      </c>
      <c r="AH26" s="679">
        <f>SUM(O26:AG26)</f>
        <v>0</v>
      </c>
      <c r="AI26" s="30"/>
      <c r="AM26" s="4"/>
      <c r="AQ26" s="30"/>
    </row>
    <row r="27" spans="1:43">
      <c r="A27" s="313" t="s">
        <v>48</v>
      </c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119"/>
      <c r="N27" s="184"/>
      <c r="O27" s="185">
        <f>SUM(O25:O26)</f>
        <v>0</v>
      </c>
      <c r="P27" s="119"/>
      <c r="Q27" s="184"/>
      <c r="R27" s="185">
        <f>SUM(R25:R26)</f>
        <v>0</v>
      </c>
      <c r="S27" s="119"/>
      <c r="T27" s="184"/>
      <c r="U27" s="185">
        <f>SUM(U25:U26)</f>
        <v>0</v>
      </c>
      <c r="V27" s="119"/>
      <c r="W27" s="184"/>
      <c r="X27" s="185">
        <f>SUM(X25:X26)</f>
        <v>0</v>
      </c>
      <c r="Y27" s="119"/>
      <c r="Z27" s="184"/>
      <c r="AA27" s="185">
        <f>SUM(AA25:AA26)</f>
        <v>0</v>
      </c>
      <c r="AB27" s="119"/>
      <c r="AC27" s="184"/>
      <c r="AD27" s="185">
        <f>SUM(AD25:AD26)</f>
        <v>0</v>
      </c>
      <c r="AE27" s="119"/>
      <c r="AF27" s="184"/>
      <c r="AG27" s="185">
        <f>SUM(AG25:AG26)</f>
        <v>0</v>
      </c>
      <c r="AH27" s="287">
        <f>SUM(O27:AG27)</f>
        <v>0</v>
      </c>
      <c r="AI27" s="30"/>
      <c r="AM27" s="4"/>
      <c r="AQ27" s="30"/>
    </row>
    <row r="28" spans="1:43" s="328" customFormat="1" ht="5.0999999999999996" customHeight="1">
      <c r="A28" s="427"/>
      <c r="B28" s="333"/>
      <c r="C28" s="334"/>
      <c r="D28" s="335"/>
      <c r="E28" s="335"/>
      <c r="F28" s="335"/>
      <c r="G28" s="335"/>
      <c r="H28" s="335"/>
      <c r="I28" s="335"/>
      <c r="J28" s="335"/>
      <c r="K28" s="336"/>
      <c r="L28" s="336"/>
      <c r="M28" s="336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538"/>
      <c r="AI28" s="339"/>
      <c r="AM28" s="428"/>
      <c r="AQ28" s="339"/>
    </row>
    <row r="29" spans="1:43">
      <c r="A29" s="716" t="s">
        <v>49</v>
      </c>
      <c r="B29" s="717"/>
      <c r="C29" s="19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88"/>
      <c r="AI29" s="9"/>
      <c r="AM29" s="4"/>
      <c r="AQ29" s="9"/>
    </row>
    <row r="30" spans="1:43" ht="12.75" customHeight="1">
      <c r="A30" s="407" t="s">
        <v>116</v>
      </c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63"/>
      <c r="N30" s="180"/>
      <c r="O30" s="181">
        <v>0</v>
      </c>
      <c r="P30" s="63"/>
      <c r="Q30" s="180"/>
      <c r="R30" s="181">
        <v>0</v>
      </c>
      <c r="S30" s="63"/>
      <c r="T30" s="180"/>
      <c r="U30" s="181">
        <v>0</v>
      </c>
      <c r="V30" s="63"/>
      <c r="W30" s="180"/>
      <c r="X30" s="181">
        <v>0</v>
      </c>
      <c r="Y30" s="63"/>
      <c r="Z30" s="180"/>
      <c r="AA30" s="181">
        <v>0</v>
      </c>
      <c r="AB30" s="63"/>
      <c r="AC30" s="180"/>
      <c r="AD30" s="181">
        <v>0</v>
      </c>
      <c r="AE30" s="63"/>
      <c r="AF30" s="180"/>
      <c r="AG30" s="181">
        <v>0</v>
      </c>
      <c r="AH30" s="287">
        <f>SUM(O30:AG30)</f>
        <v>0</v>
      </c>
      <c r="AI30" s="34"/>
      <c r="AM30" s="4"/>
      <c r="AQ30" s="34"/>
    </row>
    <row r="31" spans="1:43">
      <c r="A31" s="409" t="s">
        <v>117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86"/>
      <c r="N31" s="186"/>
      <c r="O31" s="187">
        <v>0</v>
      </c>
      <c r="P31" s="86"/>
      <c r="Q31" s="186"/>
      <c r="R31" s="187">
        <v>0</v>
      </c>
      <c r="S31" s="86"/>
      <c r="T31" s="186"/>
      <c r="U31" s="187">
        <v>0</v>
      </c>
      <c r="V31" s="86"/>
      <c r="W31" s="186"/>
      <c r="X31" s="187">
        <v>0</v>
      </c>
      <c r="Y31" s="86"/>
      <c r="Z31" s="186"/>
      <c r="AA31" s="187">
        <v>0</v>
      </c>
      <c r="AB31" s="86"/>
      <c r="AC31" s="186"/>
      <c r="AD31" s="187">
        <v>0</v>
      </c>
      <c r="AE31" s="86"/>
      <c r="AF31" s="186"/>
      <c r="AG31" s="187">
        <v>0</v>
      </c>
      <c r="AH31" s="679">
        <f>SUM(O31:AG31)</f>
        <v>0</v>
      </c>
      <c r="AI31" s="34"/>
      <c r="AQ31" s="34"/>
    </row>
    <row r="32" spans="1:43">
      <c r="A32" s="409" t="s">
        <v>45</v>
      </c>
      <c r="B32" s="410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86"/>
      <c r="N32" s="186"/>
      <c r="O32" s="187">
        <v>0</v>
      </c>
      <c r="P32" s="86"/>
      <c r="Q32" s="186"/>
      <c r="R32" s="187">
        <v>0</v>
      </c>
      <c r="S32" s="86"/>
      <c r="T32" s="186"/>
      <c r="U32" s="187">
        <v>0</v>
      </c>
      <c r="V32" s="86"/>
      <c r="W32" s="186"/>
      <c r="X32" s="187">
        <v>0</v>
      </c>
      <c r="Y32" s="86"/>
      <c r="Z32" s="186"/>
      <c r="AA32" s="187">
        <v>0</v>
      </c>
      <c r="AB32" s="86"/>
      <c r="AC32" s="186"/>
      <c r="AD32" s="187">
        <v>0</v>
      </c>
      <c r="AE32" s="86"/>
      <c r="AF32" s="186"/>
      <c r="AG32" s="187">
        <v>0</v>
      </c>
      <c r="AH32" s="679">
        <f>SUM(O32:AG32)</f>
        <v>0</v>
      </c>
      <c r="AI32" s="34"/>
      <c r="AQ32" s="34"/>
    </row>
    <row r="33" spans="1:43">
      <c r="A33" s="409" t="s">
        <v>118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86"/>
      <c r="N33" s="186"/>
      <c r="O33" s="187">
        <v>0</v>
      </c>
      <c r="P33" s="86"/>
      <c r="Q33" s="186"/>
      <c r="R33" s="187">
        <v>0</v>
      </c>
      <c r="S33" s="86"/>
      <c r="T33" s="186"/>
      <c r="U33" s="187">
        <v>0</v>
      </c>
      <c r="V33" s="86"/>
      <c r="W33" s="186"/>
      <c r="X33" s="187">
        <v>0</v>
      </c>
      <c r="Y33" s="86"/>
      <c r="Z33" s="186"/>
      <c r="AA33" s="187">
        <v>0</v>
      </c>
      <c r="AB33" s="86"/>
      <c r="AC33" s="186"/>
      <c r="AD33" s="187">
        <v>0</v>
      </c>
      <c r="AE33" s="86"/>
      <c r="AF33" s="186"/>
      <c r="AG33" s="187">
        <v>0</v>
      </c>
      <c r="AH33" s="679">
        <f>SUM(O33:AG33)</f>
        <v>0</v>
      </c>
      <c r="AI33" s="34"/>
      <c r="AQ33" s="34"/>
    </row>
    <row r="34" spans="1:43">
      <c r="A34" s="411" t="s">
        <v>119</v>
      </c>
      <c r="B34" s="412"/>
      <c r="C34" s="412"/>
      <c r="D34" s="412"/>
      <c r="E34" s="412"/>
      <c r="F34" s="412"/>
      <c r="G34" s="412"/>
      <c r="H34" s="412"/>
      <c r="I34" s="412"/>
      <c r="J34" s="412"/>
      <c r="K34" s="412"/>
      <c r="L34" s="412"/>
      <c r="M34" s="64"/>
      <c r="N34" s="182"/>
      <c r="O34" s="183">
        <v>0</v>
      </c>
      <c r="P34" s="64"/>
      <c r="Q34" s="182"/>
      <c r="R34" s="183">
        <v>0</v>
      </c>
      <c r="S34" s="64"/>
      <c r="T34" s="182"/>
      <c r="U34" s="183">
        <v>0</v>
      </c>
      <c r="V34" s="64"/>
      <c r="W34" s="182"/>
      <c r="X34" s="183">
        <v>0</v>
      </c>
      <c r="Y34" s="64"/>
      <c r="Z34" s="182"/>
      <c r="AA34" s="183">
        <v>0</v>
      </c>
      <c r="AB34" s="64"/>
      <c r="AC34" s="182"/>
      <c r="AD34" s="183">
        <v>0</v>
      </c>
      <c r="AE34" s="64"/>
      <c r="AF34" s="182"/>
      <c r="AG34" s="183">
        <v>0</v>
      </c>
      <c r="AH34" s="679">
        <f>SUM(O34:AG34)</f>
        <v>0</v>
      </c>
      <c r="AI34" s="30"/>
      <c r="AQ34" s="30"/>
    </row>
    <row r="35" spans="1:43">
      <c r="A35" s="313" t="s">
        <v>55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119"/>
      <c r="N35" s="184"/>
      <c r="O35" s="185">
        <f>SUM(O30:O34)</f>
        <v>0</v>
      </c>
      <c r="P35" s="119"/>
      <c r="Q35" s="184"/>
      <c r="R35" s="185">
        <f>SUM(R30:R34)</f>
        <v>0</v>
      </c>
      <c r="S35" s="119"/>
      <c r="T35" s="184"/>
      <c r="U35" s="185">
        <f>SUM(U30:U34)</f>
        <v>0</v>
      </c>
      <c r="V35" s="119"/>
      <c r="W35" s="184"/>
      <c r="X35" s="185">
        <f>SUM(X30:X34)</f>
        <v>0</v>
      </c>
      <c r="Y35" s="119"/>
      <c r="Z35" s="184"/>
      <c r="AA35" s="185">
        <f>SUM(AA30:AA34)</f>
        <v>0</v>
      </c>
      <c r="AB35" s="119"/>
      <c r="AC35" s="184"/>
      <c r="AD35" s="185">
        <f>SUM(AD30:AD34)</f>
        <v>0</v>
      </c>
      <c r="AE35" s="119"/>
      <c r="AF35" s="184"/>
      <c r="AG35" s="185">
        <f>SUM(AG30:AG34)</f>
        <v>0</v>
      </c>
      <c r="AH35" s="299">
        <f>SUM(AH30:AH34)</f>
        <v>0</v>
      </c>
      <c r="AI35" s="30"/>
      <c r="AQ35" s="30"/>
    </row>
    <row r="36" spans="1:43" s="328" customFormat="1" ht="5.0999999999999996" customHeight="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9"/>
      <c r="O36" s="419"/>
      <c r="P36" s="420"/>
      <c r="Q36" s="419"/>
      <c r="R36" s="419"/>
      <c r="S36" s="420"/>
      <c r="T36" s="419"/>
      <c r="U36" s="419"/>
      <c r="V36" s="420"/>
      <c r="W36" s="419"/>
      <c r="X36" s="419"/>
      <c r="Y36" s="420"/>
      <c r="Z36" s="419"/>
      <c r="AA36" s="419"/>
      <c r="AB36" s="420"/>
      <c r="AC36" s="419"/>
      <c r="AD36" s="419"/>
      <c r="AE36" s="420"/>
      <c r="AF36" s="419"/>
      <c r="AG36" s="419"/>
      <c r="AH36" s="421"/>
      <c r="AI36" s="422"/>
      <c r="AQ36" s="422"/>
    </row>
    <row r="37" spans="1:43">
      <c r="A37" s="289" t="s">
        <v>56</v>
      </c>
      <c r="B37" s="23"/>
      <c r="C37" s="19"/>
      <c r="D37" s="19"/>
      <c r="E37" s="19"/>
      <c r="F37" s="19"/>
      <c r="G37" s="19"/>
      <c r="H37" s="19"/>
      <c r="I37" s="19"/>
      <c r="J37" s="19"/>
      <c r="K37" s="20"/>
      <c r="L37" s="20"/>
      <c r="M37" s="20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300"/>
      <c r="AI37" s="9"/>
      <c r="AQ37" s="9"/>
    </row>
    <row r="38" spans="1:43" ht="12.75" customHeight="1">
      <c r="A38" s="403" t="s">
        <v>63</v>
      </c>
      <c r="B38" s="310"/>
      <c r="C38" s="310"/>
      <c r="D38" s="310"/>
      <c r="E38" s="310"/>
      <c r="F38" s="310"/>
      <c r="G38" s="310"/>
      <c r="H38" s="310"/>
      <c r="I38" s="310"/>
      <c r="J38" s="310"/>
      <c r="K38" s="310"/>
      <c r="L38" s="310"/>
      <c r="M38" s="63"/>
      <c r="N38" s="180"/>
      <c r="O38" s="181">
        <v>0</v>
      </c>
      <c r="P38" s="63"/>
      <c r="Q38" s="180"/>
      <c r="R38" s="181">
        <v>0</v>
      </c>
      <c r="S38" s="63"/>
      <c r="T38" s="180"/>
      <c r="U38" s="181">
        <v>0</v>
      </c>
      <c r="V38" s="63"/>
      <c r="W38" s="180"/>
      <c r="X38" s="181">
        <v>0</v>
      </c>
      <c r="Y38" s="63"/>
      <c r="Z38" s="180"/>
      <c r="AA38" s="181">
        <v>0</v>
      </c>
      <c r="AB38" s="63"/>
      <c r="AC38" s="180"/>
      <c r="AD38" s="181">
        <v>0</v>
      </c>
      <c r="AE38" s="63"/>
      <c r="AF38" s="180"/>
      <c r="AG38" s="181">
        <v>0</v>
      </c>
      <c r="AH38" s="287">
        <f t="shared" ref="AH38:AH45" si="24">SUM(O38:AG38)</f>
        <v>0</v>
      </c>
      <c r="AI38" s="34"/>
      <c r="AQ38" s="34"/>
    </row>
    <row r="39" spans="1:43">
      <c r="A39" s="404" t="s">
        <v>120</v>
      </c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86"/>
      <c r="N39" s="186"/>
      <c r="O39" s="187">
        <v>0</v>
      </c>
      <c r="P39" s="86"/>
      <c r="Q39" s="186"/>
      <c r="R39" s="187">
        <v>0</v>
      </c>
      <c r="S39" s="86"/>
      <c r="T39" s="186"/>
      <c r="U39" s="187">
        <v>0</v>
      </c>
      <c r="V39" s="86"/>
      <c r="W39" s="186"/>
      <c r="X39" s="187">
        <v>0</v>
      </c>
      <c r="Y39" s="86"/>
      <c r="Z39" s="186"/>
      <c r="AA39" s="187">
        <v>0</v>
      </c>
      <c r="AB39" s="86"/>
      <c r="AC39" s="186"/>
      <c r="AD39" s="187">
        <v>0</v>
      </c>
      <c r="AE39" s="86"/>
      <c r="AF39" s="186"/>
      <c r="AG39" s="187">
        <v>0</v>
      </c>
      <c r="AH39" s="679">
        <f t="shared" si="24"/>
        <v>0</v>
      </c>
      <c r="AI39" s="34"/>
      <c r="AQ39" s="34"/>
    </row>
    <row r="40" spans="1:43">
      <c r="A40" s="404" t="s">
        <v>121</v>
      </c>
      <c r="B40" s="400"/>
      <c r="C40" s="400"/>
      <c r="D40" s="400"/>
      <c r="E40" s="400"/>
      <c r="F40" s="400"/>
      <c r="G40" s="400"/>
      <c r="H40" s="400"/>
      <c r="I40" s="400"/>
      <c r="J40" s="400"/>
      <c r="K40" s="472"/>
      <c r="L40" s="472"/>
      <c r="M40" s="86"/>
      <c r="N40" s="186"/>
      <c r="O40" s="187">
        <v>0</v>
      </c>
      <c r="P40" s="86"/>
      <c r="Q40" s="186"/>
      <c r="R40" s="187">
        <v>0</v>
      </c>
      <c r="S40" s="86"/>
      <c r="T40" s="186"/>
      <c r="U40" s="187">
        <v>0</v>
      </c>
      <c r="V40" s="86"/>
      <c r="W40" s="186"/>
      <c r="X40" s="187">
        <v>0</v>
      </c>
      <c r="Y40" s="86"/>
      <c r="Z40" s="186"/>
      <c r="AA40" s="187">
        <v>0</v>
      </c>
      <c r="AB40" s="86"/>
      <c r="AC40" s="186"/>
      <c r="AD40" s="187">
        <v>0</v>
      </c>
      <c r="AE40" s="86"/>
      <c r="AF40" s="186"/>
      <c r="AG40" s="187">
        <v>0</v>
      </c>
      <c r="AH40" s="679">
        <f t="shared" si="24"/>
        <v>0</v>
      </c>
      <c r="AI40" s="34"/>
      <c r="AQ40" s="34"/>
    </row>
    <row r="41" spans="1:43" ht="12.75" customHeight="1">
      <c r="A41" s="405" t="s">
        <v>122</v>
      </c>
      <c r="B41" s="362"/>
      <c r="C41" s="362"/>
      <c r="D41" s="362"/>
      <c r="E41" s="400"/>
      <c r="F41" s="410"/>
      <c r="G41" s="410"/>
      <c r="H41" s="400"/>
      <c r="I41" s="400"/>
      <c r="J41" s="400"/>
      <c r="K41" s="495">
        <v>0</v>
      </c>
      <c r="L41" s="499">
        <v>0</v>
      </c>
      <c r="M41" s="87"/>
      <c r="N41" s="290"/>
      <c r="O41" s="189">
        <f>L41</f>
        <v>0</v>
      </c>
      <c r="P41" s="87"/>
      <c r="Q41" s="290"/>
      <c r="R41" s="189">
        <f>ROUND(O41*(1+$K$41),0)</f>
        <v>0</v>
      </c>
      <c r="S41" s="87"/>
      <c r="T41" s="290"/>
      <c r="U41" s="189">
        <f>ROUND(R41*(1+$K$41),0)</f>
        <v>0</v>
      </c>
      <c r="V41" s="87"/>
      <c r="W41" s="290"/>
      <c r="X41" s="189">
        <f>ROUND(U41*(1+$K$41),0)</f>
        <v>0</v>
      </c>
      <c r="Y41" s="87"/>
      <c r="Z41" s="290"/>
      <c r="AA41" s="189">
        <f>ROUND(X41*(1+$K$41),0)</f>
        <v>0</v>
      </c>
      <c r="AB41" s="87"/>
      <c r="AC41" s="290"/>
      <c r="AD41" s="189">
        <f>ROUND(AA41*(1+$K$41),0)</f>
        <v>0</v>
      </c>
      <c r="AE41" s="87"/>
      <c r="AF41" s="290"/>
      <c r="AG41" s="189">
        <f>ROUND(AD41*(1+$K$41),0)</f>
        <v>0</v>
      </c>
      <c r="AH41" s="679">
        <f t="shared" si="24"/>
        <v>0</v>
      </c>
      <c r="AI41" s="30"/>
      <c r="AQ41" s="30"/>
    </row>
    <row r="42" spans="1:43" ht="12.75" customHeight="1">
      <c r="A42" s="404" t="s">
        <v>123</v>
      </c>
      <c r="B42" s="400"/>
      <c r="C42" s="401"/>
      <c r="D42" s="400"/>
      <c r="E42" s="400"/>
      <c r="F42" s="400"/>
      <c r="G42" s="400"/>
      <c r="H42" s="400"/>
      <c r="I42" s="400"/>
      <c r="J42" s="400"/>
      <c r="K42" s="401"/>
      <c r="L42" s="401"/>
      <c r="M42" s="86"/>
      <c r="N42" s="186"/>
      <c r="O42" s="187">
        <v>0</v>
      </c>
      <c r="P42" s="86"/>
      <c r="Q42" s="186"/>
      <c r="R42" s="187">
        <v>0</v>
      </c>
      <c r="S42" s="86"/>
      <c r="T42" s="186"/>
      <c r="U42" s="187">
        <v>0</v>
      </c>
      <c r="V42" s="86"/>
      <c r="W42" s="186"/>
      <c r="X42" s="187">
        <v>0</v>
      </c>
      <c r="Y42" s="86"/>
      <c r="Z42" s="186"/>
      <c r="AA42" s="187">
        <v>0</v>
      </c>
      <c r="AB42" s="86"/>
      <c r="AC42" s="186"/>
      <c r="AD42" s="187">
        <v>0</v>
      </c>
      <c r="AE42" s="86"/>
      <c r="AF42" s="186"/>
      <c r="AG42" s="187">
        <v>0</v>
      </c>
      <c r="AH42" s="679">
        <f t="shared" si="24"/>
        <v>0</v>
      </c>
      <c r="AI42" s="30"/>
      <c r="AQ42" s="30"/>
    </row>
    <row r="43" spans="1:43" ht="12.75" customHeight="1">
      <c r="A43" s="404" t="s">
        <v>124</v>
      </c>
      <c r="B43" s="400"/>
      <c r="C43" s="401"/>
      <c r="D43" s="400"/>
      <c r="E43" s="400"/>
      <c r="F43" s="400"/>
      <c r="G43" s="400"/>
      <c r="H43" s="400"/>
      <c r="I43" s="400"/>
      <c r="J43" s="400"/>
      <c r="K43" s="400"/>
      <c r="L43" s="400"/>
      <c r="M43" s="86"/>
      <c r="N43" s="186"/>
      <c r="O43" s="187">
        <v>0</v>
      </c>
      <c r="P43" s="86"/>
      <c r="Q43" s="186"/>
      <c r="R43" s="187">
        <v>0</v>
      </c>
      <c r="S43" s="86"/>
      <c r="T43" s="186"/>
      <c r="U43" s="187">
        <v>0</v>
      </c>
      <c r="V43" s="86"/>
      <c r="W43" s="186"/>
      <c r="X43" s="187">
        <v>0</v>
      </c>
      <c r="Y43" s="86"/>
      <c r="Z43" s="186"/>
      <c r="AA43" s="187">
        <v>0</v>
      </c>
      <c r="AB43" s="86"/>
      <c r="AC43" s="186"/>
      <c r="AD43" s="187">
        <v>0</v>
      </c>
      <c r="AE43" s="86"/>
      <c r="AF43" s="186"/>
      <c r="AG43" s="187">
        <v>0</v>
      </c>
      <c r="AH43" s="679">
        <f t="shared" si="24"/>
        <v>0</v>
      </c>
      <c r="AI43" s="30"/>
      <c r="AQ43" s="30"/>
    </row>
    <row r="44" spans="1:43">
      <c r="A44" s="405" t="s">
        <v>125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  <c r="L44" s="362"/>
      <c r="M44" s="86"/>
      <c r="N44" s="186"/>
      <c r="O44" s="187">
        <v>0</v>
      </c>
      <c r="P44" s="86"/>
      <c r="Q44" s="186"/>
      <c r="R44" s="187">
        <v>0</v>
      </c>
      <c r="S44" s="86"/>
      <c r="T44" s="186"/>
      <c r="U44" s="187">
        <v>0</v>
      </c>
      <c r="V44" s="86"/>
      <c r="W44" s="186"/>
      <c r="X44" s="187">
        <v>0</v>
      </c>
      <c r="Y44" s="86"/>
      <c r="Z44" s="186"/>
      <c r="AA44" s="187">
        <v>0</v>
      </c>
      <c r="AB44" s="86"/>
      <c r="AC44" s="186"/>
      <c r="AD44" s="187">
        <v>0</v>
      </c>
      <c r="AE44" s="86"/>
      <c r="AF44" s="186"/>
      <c r="AG44" s="187">
        <v>0</v>
      </c>
      <c r="AH44" s="679">
        <f t="shared" si="24"/>
        <v>0</v>
      </c>
      <c r="AI44" s="30"/>
      <c r="AQ44" s="30"/>
    </row>
    <row r="45" spans="1:43">
      <c r="A45" s="406" t="s">
        <v>119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64"/>
      <c r="N45" s="182"/>
      <c r="O45" s="183">
        <v>0</v>
      </c>
      <c r="P45" s="64"/>
      <c r="Q45" s="182"/>
      <c r="R45" s="183">
        <v>0</v>
      </c>
      <c r="S45" s="64"/>
      <c r="T45" s="182"/>
      <c r="U45" s="183">
        <v>0</v>
      </c>
      <c r="V45" s="64"/>
      <c r="W45" s="182"/>
      <c r="X45" s="183">
        <v>0</v>
      </c>
      <c r="Y45" s="64"/>
      <c r="Z45" s="182"/>
      <c r="AA45" s="183">
        <v>0</v>
      </c>
      <c r="AB45" s="64"/>
      <c r="AC45" s="182"/>
      <c r="AD45" s="183">
        <v>0</v>
      </c>
      <c r="AE45" s="64"/>
      <c r="AF45" s="182"/>
      <c r="AG45" s="183">
        <v>0</v>
      </c>
      <c r="AH45" s="679">
        <f t="shared" si="24"/>
        <v>0</v>
      </c>
      <c r="AI45" s="30"/>
      <c r="AQ45" s="30"/>
    </row>
    <row r="46" spans="1:43">
      <c r="A46" s="313" t="s">
        <v>72</v>
      </c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11"/>
      <c r="M46" s="119"/>
      <c r="N46" s="184"/>
      <c r="O46" s="185">
        <f>SUM(O38:O45)</f>
        <v>0</v>
      </c>
      <c r="P46" s="119"/>
      <c r="Q46" s="184"/>
      <c r="R46" s="185">
        <f>SUM(R38:R45)</f>
        <v>0</v>
      </c>
      <c r="S46" s="119"/>
      <c r="T46" s="184"/>
      <c r="U46" s="185">
        <f>SUM(U38:U45)</f>
        <v>0</v>
      </c>
      <c r="V46" s="119"/>
      <c r="W46" s="184"/>
      <c r="X46" s="185">
        <f>SUM(X38:X45)</f>
        <v>0</v>
      </c>
      <c r="Y46" s="119"/>
      <c r="Z46" s="184"/>
      <c r="AA46" s="185">
        <f>SUM(AA38:AA45)</f>
        <v>0</v>
      </c>
      <c r="AB46" s="119"/>
      <c r="AC46" s="184"/>
      <c r="AD46" s="185">
        <f>SUM(AD38:AD45)</f>
        <v>0</v>
      </c>
      <c r="AE46" s="119"/>
      <c r="AF46" s="184"/>
      <c r="AG46" s="185">
        <f>SUM(AG38:AG45)</f>
        <v>0</v>
      </c>
      <c r="AH46" s="299">
        <f>SUM(AH38:AH45)</f>
        <v>0</v>
      </c>
      <c r="AI46" s="30"/>
      <c r="AQ46" s="30"/>
    </row>
    <row r="47" spans="1:43" s="328" customFormat="1" ht="5.0999999999999996" customHeight="1">
      <c r="A47" s="423"/>
      <c r="B47" s="424"/>
      <c r="C47" s="335"/>
      <c r="D47" s="425"/>
      <c r="E47" s="425"/>
      <c r="F47" s="425"/>
      <c r="G47" s="425"/>
      <c r="H47" s="425"/>
      <c r="I47" s="425"/>
      <c r="J47" s="425"/>
      <c r="K47" s="336"/>
      <c r="L47" s="336"/>
      <c r="M47" s="336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426"/>
      <c r="AI47" s="339"/>
      <c r="AQ47" s="339"/>
    </row>
    <row r="48" spans="1:43">
      <c r="A48" s="285" t="s">
        <v>73</v>
      </c>
      <c r="B48" s="22"/>
      <c r="C48" s="15"/>
      <c r="D48" s="15"/>
      <c r="E48" s="15"/>
      <c r="F48" s="15"/>
      <c r="G48" s="15"/>
      <c r="H48" s="15"/>
      <c r="I48" s="15"/>
      <c r="J48" s="15"/>
      <c r="K48" s="16"/>
      <c r="L48" s="16"/>
      <c r="M48" s="16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301"/>
      <c r="AI48" s="9"/>
      <c r="AM48" s="4"/>
      <c r="AQ48" s="9"/>
    </row>
    <row r="49" spans="1:45" ht="12.75" customHeight="1">
      <c r="A49" s="291"/>
      <c r="B49" s="50"/>
      <c r="C49" s="50"/>
      <c r="D49" s="50"/>
      <c r="E49" s="50"/>
      <c r="F49" s="50"/>
      <c r="G49" s="50"/>
      <c r="H49" s="50"/>
      <c r="I49" s="50"/>
      <c r="J49" s="50"/>
      <c r="K49" s="461"/>
      <c r="L49" s="462" t="s">
        <v>74</v>
      </c>
      <c r="M49" s="88"/>
      <c r="N49" s="276"/>
      <c r="O49" s="192">
        <v>0</v>
      </c>
      <c r="P49" s="88"/>
      <c r="Q49" s="276"/>
      <c r="R49" s="192">
        <v>0</v>
      </c>
      <c r="S49" s="88"/>
      <c r="T49" s="276"/>
      <c r="U49" s="192">
        <v>0</v>
      </c>
      <c r="V49" s="88"/>
      <c r="W49" s="276"/>
      <c r="X49" s="192">
        <v>0</v>
      </c>
      <c r="Y49" s="88"/>
      <c r="Z49" s="276"/>
      <c r="AA49" s="192">
        <v>0</v>
      </c>
      <c r="AB49" s="88"/>
      <c r="AC49" s="276"/>
      <c r="AD49" s="192">
        <v>0</v>
      </c>
      <c r="AE49" s="88"/>
      <c r="AF49" s="276"/>
      <c r="AG49" s="192">
        <v>0</v>
      </c>
      <c r="AH49" s="287">
        <f>SUM(O49:AG49)</f>
        <v>0</v>
      </c>
      <c r="AI49" s="30"/>
      <c r="AM49" s="4"/>
      <c r="AQ49" s="30"/>
    </row>
    <row r="50" spans="1:45">
      <c r="A50" s="292" t="s">
        <v>75</v>
      </c>
      <c r="B50" s="715"/>
      <c r="C50" s="715"/>
      <c r="D50" s="715"/>
      <c r="E50" s="118"/>
      <c r="F50" s="118"/>
      <c r="G50" s="118"/>
      <c r="H50" s="118"/>
      <c r="I50" s="118"/>
      <c r="J50" s="118"/>
      <c r="K50" s="463"/>
      <c r="L50" s="464" t="s">
        <v>76</v>
      </c>
      <c r="M50" s="89"/>
      <c r="N50" s="186"/>
      <c r="O50" s="187">
        <v>0</v>
      </c>
      <c r="P50" s="89"/>
      <c r="Q50" s="186"/>
      <c r="R50" s="187">
        <v>0</v>
      </c>
      <c r="S50" s="89"/>
      <c r="T50" s="186"/>
      <c r="U50" s="187">
        <v>0</v>
      </c>
      <c r="V50" s="89"/>
      <c r="W50" s="186"/>
      <c r="X50" s="187">
        <v>0</v>
      </c>
      <c r="Y50" s="89"/>
      <c r="Z50" s="186"/>
      <c r="AA50" s="187">
        <v>0</v>
      </c>
      <c r="AB50" s="89"/>
      <c r="AC50" s="186"/>
      <c r="AD50" s="187">
        <v>0</v>
      </c>
      <c r="AE50" s="89"/>
      <c r="AF50" s="186"/>
      <c r="AG50" s="187">
        <v>0</v>
      </c>
      <c r="AH50" s="679">
        <f>SUM(O50:AG50)</f>
        <v>0</v>
      </c>
      <c r="AI50" s="30"/>
      <c r="AM50" s="4"/>
      <c r="AQ50" s="30"/>
    </row>
    <row r="51" spans="1:45" s="10" customFormat="1">
      <c r="A51" s="293"/>
      <c r="B51" s="56"/>
      <c r="C51" s="56"/>
      <c r="D51" s="56"/>
      <c r="E51" s="56"/>
      <c r="F51" s="56"/>
      <c r="G51" s="56"/>
      <c r="H51" s="56"/>
      <c r="I51" s="56"/>
      <c r="J51" s="56"/>
      <c r="K51" s="465"/>
      <c r="L51" s="466" t="s">
        <v>77</v>
      </c>
      <c r="M51" s="90"/>
      <c r="N51" s="193"/>
      <c r="O51" s="194">
        <f>O49+O50</f>
        <v>0</v>
      </c>
      <c r="P51" s="90"/>
      <c r="Q51" s="193"/>
      <c r="R51" s="194">
        <f>R49+R50</f>
        <v>0</v>
      </c>
      <c r="S51" s="90"/>
      <c r="T51" s="193"/>
      <c r="U51" s="194">
        <f>U49+U50</f>
        <v>0</v>
      </c>
      <c r="V51" s="90"/>
      <c r="W51" s="193"/>
      <c r="X51" s="194">
        <f>X49+X50</f>
        <v>0</v>
      </c>
      <c r="Y51" s="90"/>
      <c r="Z51" s="193"/>
      <c r="AA51" s="194">
        <f>AA49+AA50</f>
        <v>0</v>
      </c>
      <c r="AB51" s="90"/>
      <c r="AC51" s="193"/>
      <c r="AD51" s="194">
        <f>AD49+AD50</f>
        <v>0</v>
      </c>
      <c r="AE51" s="90"/>
      <c r="AF51" s="193"/>
      <c r="AG51" s="194">
        <f>AG49+AG50</f>
        <v>0</v>
      </c>
      <c r="AH51" s="294">
        <f>SUM(AH49:AH50)</f>
        <v>0</v>
      </c>
      <c r="AI51" s="35"/>
      <c r="AM51" s="11"/>
      <c r="AQ51" s="35"/>
    </row>
    <row r="52" spans="1:45" ht="12.75" customHeight="1">
      <c r="A52" s="295"/>
      <c r="B52" s="57"/>
      <c r="C52" s="57"/>
      <c r="D52" s="57"/>
      <c r="E52" s="57"/>
      <c r="F52" s="57"/>
      <c r="G52" s="57"/>
      <c r="H52" s="57"/>
      <c r="I52" s="57"/>
      <c r="J52" s="57"/>
      <c r="K52" s="461"/>
      <c r="L52" s="462" t="s">
        <v>74</v>
      </c>
      <c r="M52" s="88"/>
      <c r="N52" s="276"/>
      <c r="O52" s="192">
        <v>0</v>
      </c>
      <c r="P52" s="88"/>
      <c r="Q52" s="276"/>
      <c r="R52" s="192">
        <v>0</v>
      </c>
      <c r="S52" s="88"/>
      <c r="T52" s="276"/>
      <c r="U52" s="192">
        <v>0</v>
      </c>
      <c r="V52" s="88"/>
      <c r="W52" s="276"/>
      <c r="X52" s="192">
        <v>0</v>
      </c>
      <c r="Y52" s="88"/>
      <c r="Z52" s="276"/>
      <c r="AA52" s="192">
        <v>0</v>
      </c>
      <c r="AB52" s="88"/>
      <c r="AC52" s="276"/>
      <c r="AD52" s="192">
        <v>0</v>
      </c>
      <c r="AE52" s="88"/>
      <c r="AF52" s="276"/>
      <c r="AG52" s="192">
        <v>0</v>
      </c>
      <c r="AH52" s="287">
        <f>SUM(O52:AG52)</f>
        <v>0</v>
      </c>
      <c r="AI52" s="30"/>
      <c r="AM52" s="4"/>
      <c r="AQ52" s="30"/>
    </row>
    <row r="53" spans="1:45" ht="12.75" customHeight="1">
      <c r="A53" s="292" t="s">
        <v>78</v>
      </c>
      <c r="B53" s="715"/>
      <c r="C53" s="715"/>
      <c r="D53" s="715"/>
      <c r="E53" s="118"/>
      <c r="F53" s="118"/>
      <c r="G53" s="118"/>
      <c r="H53" s="118"/>
      <c r="I53" s="118"/>
      <c r="J53" s="118"/>
      <c r="K53" s="463"/>
      <c r="L53" s="464" t="s">
        <v>76</v>
      </c>
      <c r="M53" s="89"/>
      <c r="N53" s="186"/>
      <c r="O53" s="187">
        <v>0</v>
      </c>
      <c r="P53" s="89"/>
      <c r="Q53" s="186"/>
      <c r="R53" s="187">
        <v>0</v>
      </c>
      <c r="S53" s="89"/>
      <c r="T53" s="186"/>
      <c r="U53" s="187">
        <v>0</v>
      </c>
      <c r="V53" s="89"/>
      <c r="W53" s="186"/>
      <c r="X53" s="187">
        <v>0</v>
      </c>
      <c r="Y53" s="89"/>
      <c r="Z53" s="186"/>
      <c r="AA53" s="187">
        <v>0</v>
      </c>
      <c r="AB53" s="89"/>
      <c r="AC53" s="186"/>
      <c r="AD53" s="187">
        <v>0</v>
      </c>
      <c r="AE53" s="89"/>
      <c r="AF53" s="186"/>
      <c r="AG53" s="187">
        <v>0</v>
      </c>
      <c r="AH53" s="287">
        <f>SUM(O53:AG53)</f>
        <v>0</v>
      </c>
      <c r="AI53" s="30"/>
      <c r="AM53" s="4"/>
      <c r="AQ53" s="30"/>
    </row>
    <row r="54" spans="1:45" s="10" customFormat="1">
      <c r="A54" s="293"/>
      <c r="B54" s="56"/>
      <c r="C54" s="56"/>
      <c r="D54" s="56"/>
      <c r="E54" s="56"/>
      <c r="F54" s="56"/>
      <c r="G54" s="56"/>
      <c r="H54" s="56"/>
      <c r="I54" s="56"/>
      <c r="J54" s="56"/>
      <c r="K54" s="465"/>
      <c r="L54" s="466" t="s">
        <v>77</v>
      </c>
      <c r="M54" s="90"/>
      <c r="N54" s="193"/>
      <c r="O54" s="194">
        <f>SUM(O52:O53)</f>
        <v>0</v>
      </c>
      <c r="P54" s="90"/>
      <c r="Q54" s="193"/>
      <c r="R54" s="194">
        <f>SUM(R52:R53)</f>
        <v>0</v>
      </c>
      <c r="S54" s="90"/>
      <c r="T54" s="193"/>
      <c r="U54" s="194">
        <f>SUM(U52:U53)</f>
        <v>0</v>
      </c>
      <c r="V54" s="90"/>
      <c r="W54" s="193"/>
      <c r="X54" s="194">
        <f>SUM(X52:X53)</f>
        <v>0</v>
      </c>
      <c r="Y54" s="90"/>
      <c r="Z54" s="193"/>
      <c r="AA54" s="194">
        <f>SUM(AA52:AA53)</f>
        <v>0</v>
      </c>
      <c r="AB54" s="90"/>
      <c r="AC54" s="193"/>
      <c r="AD54" s="194">
        <f>SUM(AD52:AD53)</f>
        <v>0</v>
      </c>
      <c r="AE54" s="90"/>
      <c r="AF54" s="193"/>
      <c r="AG54" s="194">
        <f>SUM(AG52:AG53)</f>
        <v>0</v>
      </c>
      <c r="AH54" s="294">
        <f>SUM(AH52:AH53)</f>
        <v>0</v>
      </c>
      <c r="AI54" s="35"/>
      <c r="AM54" s="11"/>
      <c r="AQ54" s="35"/>
    </row>
    <row r="55" spans="1:45">
      <c r="A55" s="296" t="s">
        <v>85</v>
      </c>
      <c r="B55" s="92"/>
      <c r="C55" s="93"/>
      <c r="D55" s="93"/>
      <c r="E55" s="93"/>
      <c r="F55" s="93"/>
      <c r="G55" s="93"/>
      <c r="H55" s="93"/>
      <c r="I55" s="93"/>
      <c r="J55" s="93"/>
      <c r="K55" s="94"/>
      <c r="L55" s="94"/>
      <c r="M55" s="95"/>
      <c r="N55" s="195"/>
      <c r="O55" s="194">
        <f>O51+O54</f>
        <v>0</v>
      </c>
      <c r="P55" s="95"/>
      <c r="Q55" s="195"/>
      <c r="R55" s="194">
        <f>R51+R54</f>
        <v>0</v>
      </c>
      <c r="S55" s="95"/>
      <c r="T55" s="195"/>
      <c r="U55" s="194">
        <f>U51+U54</f>
        <v>0</v>
      </c>
      <c r="V55" s="95"/>
      <c r="W55" s="195"/>
      <c r="X55" s="194">
        <f>X51+X54</f>
        <v>0</v>
      </c>
      <c r="Y55" s="95"/>
      <c r="Z55" s="195"/>
      <c r="AA55" s="194">
        <f>AA51+AA54</f>
        <v>0</v>
      </c>
      <c r="AB55" s="95"/>
      <c r="AC55" s="195"/>
      <c r="AD55" s="194">
        <f>AD51+AD54</f>
        <v>0</v>
      </c>
      <c r="AE55" s="95"/>
      <c r="AF55" s="195"/>
      <c r="AG55" s="194">
        <f>AG51+AG54</f>
        <v>0</v>
      </c>
      <c r="AH55" s="297">
        <f>AH51+AH54</f>
        <v>0</v>
      </c>
      <c r="AI55" s="30"/>
      <c r="AM55" s="4"/>
      <c r="AQ55" s="30"/>
    </row>
    <row r="56" spans="1:45" s="328" customFormat="1" ht="5.0999999999999996" customHeight="1" thickBot="1">
      <c r="A56" s="427"/>
      <c r="B56" s="333"/>
      <c r="C56" s="334"/>
      <c r="D56" s="334"/>
      <c r="E56" s="334"/>
      <c r="F56" s="334"/>
      <c r="G56" s="334"/>
      <c r="H56" s="334"/>
      <c r="I56" s="334"/>
      <c r="J56" s="334"/>
      <c r="K56" s="336"/>
      <c r="L56" s="336"/>
      <c r="M56" s="33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326"/>
      <c r="AF56" s="326"/>
      <c r="AG56" s="326"/>
      <c r="AH56" s="693"/>
      <c r="AI56" s="326"/>
      <c r="AM56" s="428"/>
      <c r="AQ56" s="326"/>
    </row>
    <row r="57" spans="1:45" ht="13.5" customHeight="1" thickBot="1">
      <c r="A57" s="654" t="s">
        <v>86</v>
      </c>
      <c r="B57" s="655"/>
      <c r="C57" s="655"/>
      <c r="D57" s="655"/>
      <c r="E57" s="655"/>
      <c r="F57" s="655"/>
      <c r="G57" s="655"/>
      <c r="H57" s="655"/>
      <c r="I57" s="655"/>
      <c r="J57" s="655"/>
      <c r="K57" s="655"/>
      <c r="L57" s="662"/>
      <c r="M57" s="663"/>
      <c r="N57" s="659"/>
      <c r="O57" s="660">
        <f>O17+O22+O27+O35+O46+O55</f>
        <v>0</v>
      </c>
      <c r="P57" s="663"/>
      <c r="Q57" s="659"/>
      <c r="R57" s="660">
        <f>R17+R22+R27+R35+R46+R55</f>
        <v>0</v>
      </c>
      <c r="S57" s="663"/>
      <c r="T57" s="659"/>
      <c r="U57" s="660">
        <f>U17+U22+U27+U35+U46+U55</f>
        <v>0</v>
      </c>
      <c r="V57" s="663"/>
      <c r="W57" s="659"/>
      <c r="X57" s="660">
        <f>X17+X22+X27+X35+X46+X55</f>
        <v>0</v>
      </c>
      <c r="Y57" s="663"/>
      <c r="Z57" s="659"/>
      <c r="AA57" s="660">
        <f>AA17+AA22+AA27+AA35+AA46+AA55</f>
        <v>0</v>
      </c>
      <c r="AB57" s="663"/>
      <c r="AC57" s="659"/>
      <c r="AD57" s="660">
        <f>AD17+AD22+AD27+AD35+AD46+AD55</f>
        <v>0</v>
      </c>
      <c r="AE57" s="663"/>
      <c r="AF57" s="659"/>
      <c r="AG57" s="660">
        <f>AG17+AG22+AG27+AG35+AG46+AG55</f>
        <v>0</v>
      </c>
      <c r="AH57" s="691">
        <f>AH17+AH22+AH27+AH35+AH46+AH55</f>
        <v>0</v>
      </c>
      <c r="AI57" s="30"/>
      <c r="AM57" s="4"/>
      <c r="AQ57" s="30"/>
    </row>
    <row r="58" spans="1:45" s="328" customFormat="1" ht="5.0999999999999996" customHeight="1">
      <c r="A58" s="429"/>
      <c r="C58" s="335"/>
      <c r="D58" s="425"/>
      <c r="E58" s="425"/>
      <c r="F58" s="425"/>
      <c r="G58" s="425"/>
      <c r="H58" s="425"/>
      <c r="I58" s="425"/>
      <c r="J58" s="425"/>
      <c r="K58" s="336"/>
      <c r="L58" s="336"/>
      <c r="M58" s="33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693"/>
      <c r="AI58" s="326"/>
      <c r="AK58" s="430"/>
      <c r="AL58" s="430"/>
      <c r="AM58" s="431"/>
      <c r="AN58" s="430"/>
      <c r="AO58" s="430"/>
      <c r="AP58" s="430"/>
      <c r="AQ58" s="326"/>
      <c r="AR58" s="430"/>
      <c r="AS58" s="430"/>
    </row>
    <row r="59" spans="1:45">
      <c r="A59" s="285" t="s">
        <v>76</v>
      </c>
      <c r="B59" s="22"/>
      <c r="C59" s="15"/>
      <c r="D59" s="15"/>
      <c r="E59" s="15"/>
      <c r="F59" s="15"/>
      <c r="G59" s="15"/>
      <c r="H59" s="15"/>
      <c r="I59" s="15"/>
      <c r="J59" s="15"/>
      <c r="K59" s="16"/>
      <c r="L59" s="16"/>
      <c r="M59" s="16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88"/>
      <c r="AI59" s="9"/>
      <c r="AM59" s="4"/>
      <c r="AQ59" s="9"/>
    </row>
    <row r="60" spans="1:45" s="328" customFormat="1">
      <c r="A60" s="432" t="s">
        <v>87</v>
      </c>
      <c r="B60" s="433"/>
      <c r="C60" s="433"/>
      <c r="D60" s="433"/>
      <c r="E60" s="433"/>
      <c r="F60" s="433"/>
      <c r="G60" s="433"/>
      <c r="H60" s="433"/>
      <c r="I60" s="433"/>
      <c r="J60" s="433"/>
      <c r="K60" s="433"/>
      <c r="L60" s="434"/>
      <c r="M60" s="96"/>
      <c r="N60" s="703"/>
      <c r="O60" s="704"/>
      <c r="P60" s="96"/>
      <c r="Q60" s="703"/>
      <c r="R60" s="704"/>
      <c r="S60" s="96"/>
      <c r="T60" s="703"/>
      <c r="U60" s="704"/>
      <c r="V60" s="96"/>
      <c r="W60" s="703"/>
      <c r="X60" s="704"/>
      <c r="Y60" s="96"/>
      <c r="Z60" s="703"/>
      <c r="AA60" s="704"/>
      <c r="AB60" s="96"/>
      <c r="AC60" s="703"/>
      <c r="AD60" s="704"/>
      <c r="AE60" s="96"/>
      <c r="AF60" s="703"/>
      <c r="AG60" s="704"/>
      <c r="AH60" s="693"/>
      <c r="AI60" s="326"/>
      <c r="AM60" s="428"/>
      <c r="AQ60" s="326"/>
    </row>
    <row r="61" spans="1:45" s="6" customFormat="1" ht="13.5" customHeight="1" thickBot="1">
      <c r="A61" s="435" t="s">
        <v>126</v>
      </c>
      <c r="B61" s="436"/>
      <c r="C61" s="436"/>
      <c r="D61" s="436"/>
      <c r="E61" s="436"/>
      <c r="F61" s="436"/>
      <c r="G61" s="436"/>
      <c r="H61" s="436"/>
      <c r="I61" s="436"/>
      <c r="J61" s="436"/>
      <c r="K61" s="436"/>
      <c r="L61" s="694"/>
      <c r="M61" s="120"/>
      <c r="N61" s="97"/>
      <c r="O61" s="277">
        <f>O57-(O22+O35+O41+O42+O55)+IF(SUM($N$51:O$51)&gt;25000,MAX(0,25000-SUM($N51:N51)),O$51)+IF(SUM($N$54:O$54)&gt;25000,MAX(0,25000-SUM($N54:N54)),O$54)</f>
        <v>0</v>
      </c>
      <c r="P61" s="120"/>
      <c r="Q61" s="97"/>
      <c r="R61" s="277">
        <f>R57-(R22+R35+R41+R42+R55)+IF(SUM($N$51:R$51)&gt;25000,MAX(0,25000-SUM($N51:Q51)),R$51)+IF(SUM($N$54:R$54)&gt;25000,MAX(0,25000-SUM($N54:Q54)),R$54)</f>
        <v>0</v>
      </c>
      <c r="S61" s="120"/>
      <c r="T61" s="97"/>
      <c r="U61" s="277">
        <f>U57-(U22+U35+U41+U42+U55)+IF(SUM($N$51:U$51)&gt;25000,MAX(0,25000-SUM($N51:T51)),U$51)+IF(SUM($N$54:U$54)&gt;25000,MAX(0,25000-SUM($N54:T54)),U$54)</f>
        <v>0</v>
      </c>
      <c r="V61" s="120"/>
      <c r="W61" s="97"/>
      <c r="X61" s="277">
        <f>X57-(X22+X35+X41+X42+X55)+IF(SUM($N$51:X$51)&gt;25000,MAX(0,25000-SUM($N51:W51)),X$51)+IF(SUM($N$54:X$54)&gt;25000,MAX(0,25000-SUM($N54:W54)),X$54)</f>
        <v>0</v>
      </c>
      <c r="Y61" s="120"/>
      <c r="Z61" s="97"/>
      <c r="AA61" s="277">
        <f>AA57-(AA22+AA35+AA41+AA42+AA55)+IF(SUM($N$51:AA$51)&gt;25000,MAX(0,25000-SUM($N51:Z51)),AA$51)+IF(SUM($N$54:AA$54)&gt;25000,MAX(0,25000-SUM($N54:Z54)),AA$54)</f>
        <v>0</v>
      </c>
      <c r="AB61" s="120"/>
      <c r="AC61" s="97"/>
      <c r="AD61" s="277">
        <f>AD57-(AD22+AD35+AD41+AD42+AD55)+IF(SUM($N$51:AD$51)&gt;25000,MAX(0,25000-SUM($N51:AC51)),AD$51)+IF(SUM($N$54:AD$54)&gt;25000,MAX(0,25000-SUM($N54:AC54)),AD$54)</f>
        <v>0</v>
      </c>
      <c r="AE61" s="120"/>
      <c r="AF61" s="97"/>
      <c r="AG61" s="277">
        <f>AG57-(AG22+AG35+AG41+AG42+AG55)+IF(SUM($N$51:AG$51)&gt;25000,MAX(0,25000-SUM($N51:AF51)),AG$51)+IF(SUM($N$54:AG$54)&gt;25000,MAX(0,25000-SUM($N54:AF54)),AG$54)</f>
        <v>0</v>
      </c>
      <c r="AH61" s="298">
        <f>SUM(O61:AG61)</f>
        <v>0</v>
      </c>
      <c r="AI61" s="36"/>
      <c r="AM61" s="12"/>
      <c r="AQ61" s="36"/>
    </row>
    <row r="62" spans="1:45" s="5" customFormat="1" ht="13.5" customHeight="1" thickBot="1">
      <c r="A62" s="484" t="s">
        <v>127</v>
      </c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695">
        <v>0.5</v>
      </c>
      <c r="M62" s="486"/>
      <c r="N62" s="487"/>
      <c r="O62" s="488">
        <f>ROUND(O61*$L$62,0)</f>
        <v>0</v>
      </c>
      <c r="P62" s="486"/>
      <c r="Q62" s="487"/>
      <c r="R62" s="488">
        <f>ROUND(R61*$L$62,0)</f>
        <v>0</v>
      </c>
      <c r="S62" s="486"/>
      <c r="T62" s="487"/>
      <c r="U62" s="488">
        <f>ROUND(U61*$L$62,0)</f>
        <v>0</v>
      </c>
      <c r="V62" s="486"/>
      <c r="W62" s="487"/>
      <c r="X62" s="488">
        <f>ROUND(X61*$L$62,0)</f>
        <v>0</v>
      </c>
      <c r="Y62" s="486"/>
      <c r="Z62" s="487"/>
      <c r="AA62" s="488">
        <f>ROUND(AA61*$L$62,0)</f>
        <v>0</v>
      </c>
      <c r="AB62" s="486"/>
      <c r="AC62" s="487"/>
      <c r="AD62" s="488">
        <f>ROUND(AD61*$L$62,0)</f>
        <v>0</v>
      </c>
      <c r="AE62" s="486"/>
      <c r="AF62" s="487"/>
      <c r="AG62" s="488">
        <f>ROUND(AG61*$L$62,0)</f>
        <v>0</v>
      </c>
      <c r="AH62" s="498">
        <f>SUM(O62:AG62)</f>
        <v>0</v>
      </c>
      <c r="AI62" s="30"/>
      <c r="AM62" s="13"/>
      <c r="AQ62" s="30"/>
    </row>
    <row r="63" spans="1:45" ht="13.5" thickBot="1">
      <c r="A63" s="654" t="s">
        <v>90</v>
      </c>
      <c r="B63" s="655"/>
      <c r="C63" s="656"/>
      <c r="D63" s="656"/>
      <c r="E63" s="656"/>
      <c r="F63" s="656"/>
      <c r="G63" s="656"/>
      <c r="H63" s="656"/>
      <c r="I63" s="656"/>
      <c r="J63" s="656"/>
      <c r="K63" s="657"/>
      <c r="L63" s="696"/>
      <c r="M63" s="658"/>
      <c r="N63" s="659"/>
      <c r="O63" s="660">
        <f>O57+O62</f>
        <v>0</v>
      </c>
      <c r="P63" s="658"/>
      <c r="Q63" s="659"/>
      <c r="R63" s="660">
        <f>R57+R62</f>
        <v>0</v>
      </c>
      <c r="S63" s="658"/>
      <c r="T63" s="659"/>
      <c r="U63" s="660">
        <f>U57+U62</f>
        <v>0</v>
      </c>
      <c r="V63" s="658"/>
      <c r="W63" s="659"/>
      <c r="X63" s="660">
        <f>X57+X62</f>
        <v>0</v>
      </c>
      <c r="Y63" s="658"/>
      <c r="Z63" s="659"/>
      <c r="AA63" s="660">
        <f>AA57+AA62</f>
        <v>0</v>
      </c>
      <c r="AB63" s="658"/>
      <c r="AC63" s="659"/>
      <c r="AD63" s="660">
        <f>AD57+AD62</f>
        <v>0</v>
      </c>
      <c r="AE63" s="658"/>
      <c r="AF63" s="659"/>
      <c r="AG63" s="660">
        <f>AG57+AG62</f>
        <v>0</v>
      </c>
      <c r="AH63" s="691">
        <f>AH57+AH62</f>
        <v>0</v>
      </c>
      <c r="AI63" s="30"/>
      <c r="AM63" s="4"/>
      <c r="AQ63" s="30"/>
    </row>
    <row r="64" spans="1:45">
      <c r="C64" s="7"/>
      <c r="D64" s="7"/>
      <c r="E64" s="7"/>
      <c r="F64" s="7"/>
      <c r="G64" s="7"/>
      <c r="H64" s="7"/>
      <c r="I64" s="7"/>
      <c r="J64" s="7"/>
      <c r="K64" s="8"/>
      <c r="L64" s="8"/>
      <c r="M64" s="8"/>
      <c r="X64" s="6"/>
      <c r="AD64" s="6"/>
      <c r="AM64" s="4"/>
    </row>
  </sheetData>
  <sheetProtection formatCells="0" formatColumns="0" formatRows="0" insertColumns="0" insertRows="0" insertHyperlinks="0" deleteColumns="0" deleteRows="0" sort="0" autoFilter="0" pivotTables="0"/>
  <mergeCells count="12">
    <mergeCell ref="AC60:AD60"/>
    <mergeCell ref="AF60:AG60"/>
    <mergeCell ref="AQ3:AQ4"/>
    <mergeCell ref="AR3:AR4"/>
    <mergeCell ref="A29:B29"/>
    <mergeCell ref="B50:D50"/>
    <mergeCell ref="B53:D53"/>
    <mergeCell ref="N60:O60"/>
    <mergeCell ref="Q60:R60"/>
    <mergeCell ref="T60:U60"/>
    <mergeCell ref="W60:X60"/>
    <mergeCell ref="Z60:AA60"/>
  </mergeCells>
  <conditionalFormatting sqref="D6:J6">
    <cfRule type="expression" dxfId="52" priority="46">
      <formula>$C6="sum"</formula>
    </cfRule>
    <cfRule type="expression" dxfId="51" priority="47">
      <formula>$C6="acad"</formula>
    </cfRule>
    <cfRule type="expression" dxfId="50" priority="48">
      <formula>$C6="cal"</formula>
    </cfRule>
    <cfRule type="expression" dxfId="49" priority="49">
      <formula>$C6="hourly"</formula>
    </cfRule>
    <cfRule type="expression" dxfId="48" priority="50">
      <formula>$C6="grad"</formula>
    </cfRule>
  </conditionalFormatting>
  <conditionalFormatting sqref="D6:J9">
    <cfRule type="expression" dxfId="47" priority="36">
      <formula>$C6="sum"</formula>
    </cfRule>
    <cfRule type="expression" dxfId="46" priority="37">
      <formula>$C6="acad"</formula>
    </cfRule>
    <cfRule type="expression" dxfId="45" priority="38">
      <formula>$C6="cal"</formula>
    </cfRule>
    <cfRule type="expression" dxfId="44" priority="39">
      <formula>$C6="hourly"</formula>
    </cfRule>
    <cfRule type="expression" dxfId="43" priority="40">
      <formula>$C6="grad"</formula>
    </cfRule>
  </conditionalFormatting>
  <conditionalFormatting sqref="D7:J7 D9:J9 D11:J11 D13:J13 D15:J15">
    <cfRule type="expression" dxfId="42" priority="41">
      <formula>$C7="sum"</formula>
    </cfRule>
    <cfRule type="expression" dxfId="41" priority="42">
      <formula>$C7="acad"</formula>
    </cfRule>
    <cfRule type="expression" dxfId="40" priority="43">
      <formula>$C7="cal"</formula>
    </cfRule>
    <cfRule type="expression" dxfId="39" priority="44">
      <formula>$C7="hourly"</formula>
    </cfRule>
    <cfRule type="expression" dxfId="38" priority="45">
      <formula>$C7="grad"</formula>
    </cfRule>
  </conditionalFormatting>
  <conditionalFormatting sqref="L6:L15">
    <cfRule type="expression" dxfId="37" priority="51" stopIfTrue="1">
      <formula>#REF!="grad"</formula>
    </cfRule>
    <cfRule type="expression" dxfId="36" priority="52">
      <formula>#REF!&lt;&gt;"grad"</formula>
    </cfRule>
  </conditionalFormatting>
  <conditionalFormatting sqref="D8:J8">
    <cfRule type="expression" dxfId="35" priority="31">
      <formula>$C8="sum"</formula>
    </cfRule>
    <cfRule type="expression" dxfId="34" priority="32">
      <formula>$C8="acad"</formula>
    </cfRule>
    <cfRule type="expression" dxfId="33" priority="33">
      <formula>$C8="cal"</formula>
    </cfRule>
    <cfRule type="expression" dxfId="32" priority="34">
      <formula>$C8="hourly"</formula>
    </cfRule>
    <cfRule type="expression" dxfId="31" priority="35">
      <formula>$C8="grad"</formula>
    </cfRule>
  </conditionalFormatting>
  <conditionalFormatting sqref="D10:J10">
    <cfRule type="expression" dxfId="30" priority="26">
      <formula>$C10="sum"</formula>
    </cfRule>
    <cfRule type="expression" dxfId="29" priority="27">
      <formula>$C10="acad"</formula>
    </cfRule>
    <cfRule type="expression" dxfId="28" priority="28">
      <formula>$C10="cal"</formula>
    </cfRule>
    <cfRule type="expression" dxfId="27" priority="29">
      <formula>$C10="hourly"</formula>
    </cfRule>
    <cfRule type="expression" dxfId="26" priority="30">
      <formula>$C10="grad"</formula>
    </cfRule>
  </conditionalFormatting>
  <conditionalFormatting sqref="D10:J11">
    <cfRule type="expression" dxfId="25" priority="21">
      <formula>$C10="sum"</formula>
    </cfRule>
    <cfRule type="expression" dxfId="24" priority="22">
      <formula>$C10="acad"</formula>
    </cfRule>
    <cfRule type="expression" dxfId="23" priority="23">
      <formula>$C10="cal"</formula>
    </cfRule>
    <cfRule type="expression" dxfId="22" priority="24">
      <formula>$C10="hourly"</formula>
    </cfRule>
    <cfRule type="expression" dxfId="21" priority="25">
      <formula>$C10="grad"</formula>
    </cfRule>
  </conditionalFormatting>
  <conditionalFormatting sqref="D12:J12">
    <cfRule type="expression" dxfId="20" priority="16">
      <formula>$C12="sum"</formula>
    </cfRule>
    <cfRule type="expression" dxfId="19" priority="17">
      <formula>$C12="acad"</formula>
    </cfRule>
    <cfRule type="expression" dxfId="18" priority="18">
      <formula>$C12="cal"</formula>
    </cfRule>
    <cfRule type="expression" dxfId="17" priority="19">
      <formula>$C12="hourly"</formula>
    </cfRule>
    <cfRule type="expression" dxfId="16" priority="20">
      <formula>$C12="grad"</formula>
    </cfRule>
  </conditionalFormatting>
  <conditionalFormatting sqref="D12:J13">
    <cfRule type="expression" dxfId="15" priority="11">
      <formula>$C12="sum"</formula>
    </cfRule>
    <cfRule type="expression" dxfId="14" priority="12">
      <formula>$C12="acad"</formula>
    </cfRule>
    <cfRule type="expression" dxfId="13" priority="13">
      <formula>$C12="cal"</formula>
    </cfRule>
    <cfRule type="expression" dxfId="12" priority="14">
      <formula>$C12="hourly"</formula>
    </cfRule>
    <cfRule type="expression" dxfId="11" priority="15">
      <formula>$C12="grad"</formula>
    </cfRule>
  </conditionalFormatting>
  <conditionalFormatting sqref="D14:J14">
    <cfRule type="expression" dxfId="10" priority="6">
      <formula>$C14="sum"</formula>
    </cfRule>
    <cfRule type="expression" dxfId="9" priority="7">
      <formula>$C14="acad"</formula>
    </cfRule>
    <cfRule type="expression" dxfId="8" priority="8">
      <formula>$C14="cal"</formula>
    </cfRule>
    <cfRule type="expression" dxfId="7" priority="9">
      <formula>$C14="hourly"</formula>
    </cfRule>
    <cfRule type="expression" dxfId="6" priority="10">
      <formula>$C14="grad"</formula>
    </cfRule>
  </conditionalFormatting>
  <conditionalFormatting sqref="D14:J15">
    <cfRule type="expression" dxfId="5" priority="1">
      <formula>$C14="sum"</formula>
    </cfRule>
    <cfRule type="expression" dxfId="4" priority="2">
      <formula>$C14="acad"</formula>
    </cfRule>
    <cfRule type="expression" dxfId="3" priority="3">
      <formula>$C14="cal"</formula>
    </cfRule>
    <cfRule type="expression" dxfId="2" priority="4">
      <formula>$C14="hourly"</formula>
    </cfRule>
    <cfRule type="expression" dxfId="1" priority="5">
      <formula>$C14="grad"</formula>
    </cfRule>
  </conditionalFormatting>
  <pageMargins left="0.7" right="0.7" top="0.75" bottom="0.75" header="0.3" footer="0.3"/>
  <pageSetup scale="2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116826-01F3-4C91-AE03-925942ADD21E}">
          <x14:formula1>
            <xm:f>'Additional Calculations'!$A$2:$E$2</xm:f>
          </x14:formula1>
          <xm:sqref>C6:C15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935050-f9fd-41c3-9ad3-ea0051941f40">
      <Terms xmlns="http://schemas.microsoft.com/office/infopath/2007/PartnerControls"/>
    </lcf76f155ced4ddcb4097134ff3c332f>
    <TaxCatchAll xmlns="872c53d0-f01d-4081-abac-03e7dffce87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02C8263409A4E938CD84E0B150F02" ma:contentTypeVersion="14" ma:contentTypeDescription="Create a new document." ma:contentTypeScope="" ma:versionID="d90cae2ce8f6aab9bb44cb423cc68ac1">
  <xsd:schema xmlns:xsd="http://www.w3.org/2001/XMLSchema" xmlns:xs="http://www.w3.org/2001/XMLSchema" xmlns:p="http://schemas.microsoft.com/office/2006/metadata/properties" xmlns:ns2="872c53d0-f01d-4081-abac-03e7dffce874" xmlns:ns3="b1935050-f9fd-41c3-9ad3-ea0051941f40" targetNamespace="http://schemas.microsoft.com/office/2006/metadata/properties" ma:root="true" ma:fieldsID="eb96e6d86e0bb86e34206077ac154756" ns2:_="" ns3:_="">
    <xsd:import namespace="872c53d0-f01d-4081-abac-03e7dffce874"/>
    <xsd:import namespace="b1935050-f9fd-41c3-9ad3-ea0051941f4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2c53d0-f01d-4081-abac-03e7dffce8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a0e4722-1f89-4d94-aae2-73cdf119404a}" ma:internalName="TaxCatchAll" ma:showField="CatchAllData" ma:web="872c53d0-f01d-4081-abac-03e7dffce8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935050-f9fd-41c3-9ad3-ea0051941f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eec0a79-46cb-4568-9b1b-2d720bd320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68CB71-5A66-4273-B7FF-EE7248F9FD52}"/>
</file>

<file path=customXml/itemProps2.xml><?xml version="1.0" encoding="utf-8"?>
<ds:datastoreItem xmlns:ds="http://schemas.openxmlformats.org/officeDocument/2006/customXml" ds:itemID="{95980F68-A9D7-41C3-B5D9-097034C271D8}"/>
</file>

<file path=customXml/itemProps3.xml><?xml version="1.0" encoding="utf-8"?>
<ds:datastoreItem xmlns:ds="http://schemas.openxmlformats.org/officeDocument/2006/customXml" ds:itemID="{60FBDFE0-A7FC-46AD-AF96-B4495A29D1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Indiana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srotz@iu.edu;amiyahir@iu.edu;kjnewsom@iu.edu</dc:creator>
  <cp:keywords/>
  <dc:description/>
  <cp:lastModifiedBy>O'Donnell, Stephen</cp:lastModifiedBy>
  <cp:revision/>
  <dcterms:created xsi:type="dcterms:W3CDTF">2019-05-08T18:57:56Z</dcterms:created>
  <dcterms:modified xsi:type="dcterms:W3CDTF">2024-10-03T20:45:53Z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0x01010020902C8263409A4E938CD84E0B150F02</vt:lpwstr>
  </property>
</Properties>
</file>