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S_Teams\Shared\PAwS Team\Guidance Docs\GSA_Proposal Guidance\Budget Templates\"/>
    </mc:Choice>
  </mc:AlternateContent>
  <xr:revisionPtr revIDLastSave="0" documentId="13_ncr:1_{C3C3156E-81E7-4203-94FC-7DD53AD246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ana University" sheetId="5" r:id="rId1"/>
    <sheet name="Additional Calcul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5" l="1"/>
  <c r="J12" i="5"/>
  <c r="J13" i="5"/>
  <c r="J14" i="5"/>
  <c r="J15" i="5"/>
  <c r="J17" i="5"/>
  <c r="J11" i="5"/>
  <c r="I17" i="5"/>
  <c r="G17" i="5"/>
  <c r="I16" i="5"/>
  <c r="G16" i="5"/>
  <c r="I15" i="5"/>
  <c r="G15" i="5"/>
  <c r="I14" i="5"/>
  <c r="G14" i="5"/>
  <c r="I13" i="5"/>
  <c r="G13" i="5"/>
  <c r="I12" i="5"/>
  <c r="G12" i="5"/>
  <c r="I11" i="5"/>
  <c r="G11" i="5"/>
  <c r="J7" i="5"/>
  <c r="G7" i="5"/>
  <c r="I13" i="2"/>
  <c r="F21" i="5" l="1"/>
  <c r="G21" i="5" s="1"/>
  <c r="F22" i="5"/>
  <c r="F23" i="5"/>
  <c r="F24" i="5"/>
  <c r="I24" i="5" s="1"/>
  <c r="F25" i="5"/>
  <c r="F26" i="5"/>
  <c r="F20" i="5"/>
  <c r="I20" i="5" s="1"/>
  <c r="G8" i="5" l="1"/>
  <c r="G45" i="5" s="1"/>
  <c r="G44" i="5" l="1"/>
  <c r="H13" i="5"/>
  <c r="H14" i="5"/>
  <c r="H15" i="5"/>
  <c r="H16" i="5"/>
  <c r="H17" i="5"/>
  <c r="H12" i="5"/>
  <c r="H11" i="5"/>
  <c r="I8" i="5" l="1"/>
  <c r="I45" i="5" l="1"/>
  <c r="I44" i="5"/>
  <c r="G20" i="5"/>
  <c r="A21" i="5"/>
  <c r="B21" i="5"/>
  <c r="A22" i="5"/>
  <c r="B22" i="5"/>
  <c r="A23" i="5"/>
  <c r="B23" i="5"/>
  <c r="A24" i="5"/>
  <c r="B24" i="5"/>
  <c r="A25" i="5"/>
  <c r="B25" i="5"/>
  <c r="A26" i="5"/>
  <c r="B26" i="5"/>
  <c r="B20" i="5"/>
  <c r="A20" i="5"/>
  <c r="C49" i="2"/>
  <c r="D49" i="2" s="1"/>
  <c r="C48" i="2"/>
  <c r="D48" i="2" s="1"/>
  <c r="C47" i="2"/>
  <c r="D47" i="2" s="1"/>
  <c r="C46" i="2"/>
  <c r="D46" i="2" s="1"/>
  <c r="C45" i="2"/>
  <c r="D45" i="2" s="1"/>
  <c r="C44" i="2"/>
  <c r="B44" i="2"/>
  <c r="C43" i="2"/>
  <c r="D43" i="2" s="1"/>
  <c r="C42" i="2"/>
  <c r="D42" i="2" s="1"/>
  <c r="C41" i="2"/>
  <c r="D41" i="2" s="1"/>
  <c r="C40" i="2"/>
  <c r="D40" i="2" s="1"/>
  <c r="C39" i="2"/>
  <c r="B39" i="2"/>
  <c r="C38" i="2"/>
  <c r="D38" i="2" s="1"/>
  <c r="C37" i="2"/>
  <c r="D37" i="2" s="1"/>
  <c r="C36" i="2"/>
  <c r="D36" i="2" s="1"/>
  <c r="C35" i="2"/>
  <c r="D35" i="2" s="1"/>
  <c r="D29" i="2"/>
  <c r="D28" i="2"/>
  <c r="D27" i="2"/>
  <c r="D26" i="2"/>
  <c r="C25" i="2"/>
  <c r="D25" i="2" s="1"/>
  <c r="D24" i="2"/>
  <c r="D23" i="2"/>
  <c r="D22" i="2"/>
  <c r="B17" i="2"/>
  <c r="C15" i="2" s="1"/>
  <c r="D15" i="2" s="1"/>
  <c r="I14" i="2"/>
  <c r="E8" i="2"/>
  <c r="I26" i="5" l="1"/>
  <c r="G26" i="5"/>
  <c r="I25" i="5"/>
  <c r="G25" i="5"/>
  <c r="G24" i="5"/>
  <c r="I23" i="5"/>
  <c r="G23" i="5"/>
  <c r="I22" i="5"/>
  <c r="G22" i="5"/>
  <c r="I21" i="5"/>
  <c r="C16" i="2"/>
  <c r="D30" i="2"/>
  <c r="F15" i="2"/>
  <c r="D16" i="2" l="1"/>
  <c r="F16" i="2" s="1"/>
  <c r="K45" i="5"/>
  <c r="D17" i="2" l="1"/>
  <c r="K53" i="5"/>
  <c r="K52" i="5"/>
  <c r="I54" i="5"/>
  <c r="G54" i="5"/>
  <c r="I38" i="5"/>
  <c r="G38" i="5"/>
  <c r="I33" i="5"/>
  <c r="G33" i="5"/>
  <c r="K54" i="5" l="1"/>
  <c r="G27" i="5" l="1"/>
  <c r="I27" i="5"/>
  <c r="K48" i="5"/>
  <c r="K47" i="5"/>
  <c r="K46" i="5"/>
  <c r="K43" i="5"/>
  <c r="K42" i="5"/>
  <c r="K41" i="5"/>
  <c r="K37" i="5"/>
  <c r="K36" i="5"/>
  <c r="K32" i="5"/>
  <c r="K31" i="5"/>
  <c r="G49" i="5" l="1"/>
  <c r="K33" i="5"/>
  <c r="K38" i="5"/>
  <c r="H18" i="5"/>
  <c r="K16" i="5"/>
  <c r="K15" i="5"/>
  <c r="K44" i="5" l="1"/>
  <c r="K49" i="5" s="1"/>
  <c r="I49" i="5"/>
  <c r="K23" i="5"/>
  <c r="K21" i="5"/>
  <c r="K20" i="5"/>
  <c r="K11" i="5"/>
  <c r="K26" i="5"/>
  <c r="K14" i="5"/>
  <c r="K17" i="5"/>
  <c r="K12" i="5"/>
  <c r="G28" i="5"/>
  <c r="G55" i="5" s="1"/>
  <c r="J18" i="5"/>
  <c r="K13" i="5"/>
  <c r="K25" i="5"/>
  <c r="G57" i="5" l="1"/>
  <c r="G58" i="5" s="1"/>
  <c r="K22" i="5"/>
  <c r="K18" i="5"/>
  <c r="I28" i="5" l="1"/>
  <c r="I55" i="5" s="1"/>
  <c r="I57" i="5" s="1"/>
  <c r="K24" i="5"/>
  <c r="K27" i="5" s="1"/>
  <c r="K28" i="5" s="1"/>
  <c r="K55" i="5" s="1"/>
  <c r="I58" i="5" l="1"/>
  <c r="K57" i="5"/>
  <c r="K5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Sara Rotz</author>
  </authors>
  <commentList>
    <comment ref="C9" authorId="0" shapeId="0" xr:uid="{00000000-0006-0000-00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D9" authorId="1" shapeId="0" xr:uid="{00000000-0006-0000-0000-000002000000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F9" authorId="1" shapeId="0" xr:uid="{00000000-0006-0000-00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C19" authorId="1" shapeId="0" xr:uid="{00000000-0006-0000-00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C44" authorId="1" shapeId="0" xr:uid="{00000000-0006-0000-0000-000005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F44" authorId="1" shapeId="0" xr:uid="{00000000-0006-0000-0000-000006000000}">
      <text>
        <r>
          <rPr>
            <sz val="9"/>
            <color indexed="81"/>
            <rFont val="Tahoma"/>
            <family val="2"/>
          </rPr>
          <t>Enter current grad student fee remission rate in this cell if using grad students.</t>
        </r>
      </text>
    </comment>
    <comment ref="C45" authorId="1" shapeId="0" xr:uid="{00000000-0006-0000-0000-000007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F45" authorId="1" shapeId="0" xr:uid="{00000000-0006-0000-0000-000008000000}">
      <text>
        <r>
          <rPr>
            <sz val="9"/>
            <color indexed="81"/>
            <rFont val="Tahoma"/>
            <family val="2"/>
          </rPr>
          <t>Enter current grad student fee remission rate in this cell if using grad students.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Newsom, Kevin J</author>
  </authors>
  <commentList>
    <comment ref="E13" authorId="0" shapeId="0" xr:uid="{00000000-0006-0000-0100-000001000000}">
      <text>
        <r>
          <rPr>
            <sz val="9"/>
            <color indexed="81"/>
            <rFont val="Tahoma"/>
            <family val="2"/>
          </rPr>
          <t>Enter Current NIH Salary Cap based on appt type</t>
        </r>
      </text>
    </comment>
    <comment ref="B15" authorId="0" shapeId="0" xr:uid="{00000000-0006-0000-0100-000002000000}">
      <text>
        <r>
          <rPr>
            <sz val="9"/>
            <color indexed="81"/>
            <rFont val="Tahoma"/>
            <family val="2"/>
          </rPr>
          <t>Enter IU Salary</t>
        </r>
      </text>
    </comment>
    <comment ref="D15" authorId="0" shapeId="0" xr:uid="{00000000-0006-0000-0100-000003000000}">
      <text>
        <r>
          <rPr>
            <sz val="9"/>
            <color indexed="81"/>
            <rFont val="Tahoma"/>
            <family val="2"/>
          </rPr>
          <t>Enter in column J of IU Budget the adjusted IU Salary Rate</t>
        </r>
      </text>
    </comment>
    <comment ref="E15" authorId="0" shapeId="0" xr:uid="{00000000-0006-0000-0100-000004000000}">
      <text>
        <r>
          <rPr>
            <sz val="9"/>
            <color indexed="81"/>
            <rFont val="Tahoma"/>
            <family val="2"/>
          </rPr>
          <t>Enter % effort on this project</t>
        </r>
      </text>
    </comment>
    <comment ref="B16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Enter IUHP Salary </t>
        </r>
      </text>
    </comment>
    <comment ref="D16" authorId="0" shapeId="0" xr:uid="{00000000-0006-0000-0100-000006000000}">
      <text>
        <r>
          <rPr>
            <sz val="9"/>
            <color indexed="81"/>
            <rFont val="Tahoma"/>
            <family val="2"/>
          </rPr>
          <t>Enter in column J of IU Budget the adjusted IUHP
Salary Rate</t>
        </r>
      </text>
    </comment>
    <comment ref="E16" authorId="0" shapeId="0" xr:uid="{00000000-0006-0000-0100-000007000000}">
      <text>
        <r>
          <rPr>
            <sz val="9"/>
            <color indexed="81"/>
            <rFont val="Tahoma"/>
            <family val="2"/>
          </rPr>
          <t>Enter % effort on this project.</t>
        </r>
      </text>
    </comment>
  </commentList>
</comments>
</file>

<file path=xl/sharedStrings.xml><?xml version="1.0" encoding="utf-8"?>
<sst xmlns="http://schemas.openxmlformats.org/spreadsheetml/2006/main" count="117" uniqueCount="103">
  <si>
    <t xml:space="preserve">PI: </t>
  </si>
  <si>
    <t>Person Months</t>
  </si>
  <si>
    <t>Appt Type</t>
  </si>
  <si>
    <t>FTE</t>
  </si>
  <si>
    <t>Rate</t>
  </si>
  <si>
    <t>Total</t>
  </si>
  <si>
    <t>Salaries &amp; Wages</t>
  </si>
  <si>
    <t>NIH Cap    =</t>
  </si>
  <si>
    <t xml:space="preserve">Effort </t>
  </si>
  <si>
    <t>IU Salary</t>
  </si>
  <si>
    <t>hrly&gt;900</t>
  </si>
  <si>
    <t>hrly&lt;900</t>
  </si>
  <si>
    <t>suppl</t>
  </si>
  <si>
    <t>iuhp</t>
  </si>
  <si>
    <t xml:space="preserve">Total </t>
  </si>
  <si>
    <t>Subtotal Salaries &amp; Wages</t>
  </si>
  <si>
    <t>Fringe Benefits</t>
  </si>
  <si>
    <t>Subtotal Fringe Benefits</t>
  </si>
  <si>
    <t>TOTAL SALARIES &amp; FRINGE BENEFITS</t>
  </si>
  <si>
    <t>Equipment</t>
  </si>
  <si>
    <t>Description</t>
  </si>
  <si>
    <t>Subtotal Equipment</t>
  </si>
  <si>
    <t>Travel</t>
  </si>
  <si>
    <t>Domestic Travel</t>
  </si>
  <si>
    <t>Foreign Travel</t>
  </si>
  <si>
    <t>Subtotal Travel</t>
  </si>
  <si>
    <t>Other Direct Costs</t>
  </si>
  <si>
    <t>Laboratory Computer/Software</t>
  </si>
  <si>
    <t>Printing costs</t>
  </si>
  <si>
    <t xml:space="preserve">Other: </t>
  </si>
  <si>
    <t>Subtotal Other Direct Costs</t>
  </si>
  <si>
    <t>Subaward Costs</t>
  </si>
  <si>
    <t>TOTAL DIRECT COSTS</t>
  </si>
  <si>
    <t>Indirect Costs</t>
  </si>
  <si>
    <t xml:space="preserve">TOTAL INDIRECT COST </t>
  </si>
  <si>
    <t>TOTAL PROJECT COSTS</t>
  </si>
  <si>
    <t>Please do not edit gray cells</t>
  </si>
  <si>
    <t>Appointment Type</t>
  </si>
  <si>
    <t>grad</t>
  </si>
  <si>
    <t>hourly</t>
  </si>
  <si>
    <t>none</t>
  </si>
  <si>
    <t>Fringe Rates</t>
  </si>
  <si>
    <t>Base Salary</t>
  </si>
  <si>
    <t>Type</t>
  </si>
  <si>
    <t xml:space="preserve">Subrecipient 1 </t>
  </si>
  <si>
    <t>Direct Costs</t>
  </si>
  <si>
    <t>Total Costs</t>
  </si>
  <si>
    <t>Materials and Supplies</t>
  </si>
  <si>
    <t>Publications</t>
  </si>
  <si>
    <t>Consultants</t>
  </si>
  <si>
    <t>Role</t>
  </si>
  <si>
    <t>Name</t>
  </si>
  <si>
    <t>Principal Investigator</t>
  </si>
  <si>
    <t>QTY</t>
  </si>
  <si>
    <t>Lodging</t>
  </si>
  <si>
    <t>Mileage to/from airport</t>
  </si>
  <si>
    <t>Airfare</t>
  </si>
  <si>
    <t>Registration</t>
  </si>
  <si>
    <t>Airport parking</t>
  </si>
  <si>
    <t>Taxi/Subway</t>
  </si>
  <si>
    <t>IU &amp; IUHP Combined NIH Salary Cap Calculation</t>
  </si>
  <si>
    <t>Travel Calculations</t>
  </si>
  <si>
    <t>% of Total</t>
  </si>
  <si>
    <t>Cap Salary</t>
  </si>
  <si>
    <t>Req. Salary</t>
  </si>
  <si>
    <t>Salary Request</t>
  </si>
  <si>
    <t>Totals</t>
  </si>
  <si>
    <t>Summer Salary FTE</t>
  </si>
  <si>
    <t>Weeks</t>
  </si>
  <si>
    <t>% FTE</t>
  </si>
  <si>
    <t>Months</t>
  </si>
  <si>
    <t>summer</t>
  </si>
  <si>
    <t>exempt</t>
  </si>
  <si>
    <t>non-exempt</t>
  </si>
  <si>
    <t>12-month</t>
  </si>
  <si>
    <t>9-month</t>
  </si>
  <si>
    <t>NIH Salary Cap</t>
  </si>
  <si>
    <t>Calendar</t>
  </si>
  <si>
    <t>Academic</t>
  </si>
  <si>
    <t>Project Title:</t>
  </si>
  <si>
    <t>Salary Inflation Rate</t>
  </si>
  <si>
    <t>Start Date</t>
  </si>
  <si>
    <t>Grad Student Fringe Inflation Rate</t>
  </si>
  <si>
    <t>End Date</t>
  </si>
  <si>
    <t>Graduate Student Tuition Inflation Rate</t>
  </si>
  <si>
    <t>Graduate student fee remissions</t>
  </si>
  <si>
    <t xml:space="preserve">  of Total Costs</t>
  </si>
  <si>
    <t>Base Salary Calculator Based on Fiscal Year (FY)</t>
  </si>
  <si>
    <t>Inflation Factor</t>
  </si>
  <si>
    <t>% Percent</t>
  </si>
  <si>
    <t>Current FY Start Date</t>
  </si>
  <si>
    <t>Current Fiscal Year Salary</t>
  </si>
  <si>
    <t>$ Dollars</t>
  </si>
  <si>
    <t>Proposal/Salary Start Date</t>
  </si>
  <si>
    <t>(MM/DD/YY)</t>
  </si>
  <si>
    <t>Annual Amount for Proposal</t>
  </si>
  <si>
    <t>IUHP Salary</t>
  </si>
  <si>
    <t>Per diem (first and last day)</t>
  </si>
  <si>
    <t>Per diem (full days)</t>
  </si>
  <si>
    <t>Effort (FTE)</t>
  </si>
  <si>
    <t>st hrly&gt;900</t>
  </si>
  <si>
    <t>Revision Date: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</si>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</sst>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00"/>
    <numFmt numFmtId="169" formatCode="mm/dd/yy;@"/>
  </numFmts>
  <fonts count="17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i/>
      <sz val="8"/>
      <color theme="0"/>
      <name val="Arial"/>
      <family val="2"/>
    </font>
    <font>
      <b/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ck">
        <color indexed="64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theme="0" tint="-0.34998626667073579"/>
      </left>
      <right style="thick">
        <color indexed="64"/>
      </right>
      <top style="thin">
        <color theme="0" tint="-0.34998626667073579"/>
      </top>
      <bottom/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theme="0" tint="-0.34998626667073579"/>
      </bottom>
      <diagonal/>
    </border>
    <border>
      <left/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ck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ck">
        <color indexed="64"/>
      </right>
      <top style="thin">
        <color theme="0" tint="-0.34998626667073579"/>
      </top>
      <bottom style="thin">
        <color auto="1"/>
      </bottom>
      <diagonal/>
    </border>
    <border>
      <left style="thick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theme="0" tint="-0.34998626667073579"/>
      </bottom>
      <diagonal/>
    </border>
    <border>
      <left style="thick">
        <color indexed="64"/>
      </left>
      <right style="thick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thick">
        <color indexed="64"/>
      </right>
      <top style="thin">
        <color theme="0" tint="-0.34998626667073579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theme="0" tint="-0.34998626667073579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3" fontId="4" fillId="0" borderId="2" xfId="0" applyNumberFormat="1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4" fillId="5" borderId="19" xfId="0" applyNumberFormat="1" applyFont="1" applyFill="1" applyBorder="1" applyAlignment="1" applyProtection="1">
      <alignment horizontal="center" wrapText="1"/>
      <protection locked="0"/>
    </xf>
    <xf numFmtId="3" fontId="4" fillId="5" borderId="19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right"/>
      <protection locked="0"/>
    </xf>
    <xf numFmtId="3" fontId="0" fillId="0" borderId="8" xfId="0" applyNumberForma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6" fontId="0" fillId="0" borderId="2" xfId="0" applyNumberFormat="1" applyBorder="1" applyAlignment="1" applyProtection="1">
      <alignment horizontal="right" wrapText="1"/>
      <protection locked="0"/>
    </xf>
    <xf numFmtId="0" fontId="9" fillId="5" borderId="2" xfId="0" applyFont="1" applyFill="1" applyBorder="1" applyAlignment="1" applyProtection="1">
      <alignment horizontal="center"/>
      <protection locked="0"/>
    </xf>
    <xf numFmtId="0" fontId="9" fillId="5" borderId="27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 wrapText="1"/>
      <protection locked="0"/>
    </xf>
    <xf numFmtId="0" fontId="4" fillId="0" borderId="8" xfId="0" applyFont="1" applyBorder="1" applyProtection="1">
      <protection locked="0"/>
    </xf>
    <xf numFmtId="0" fontId="4" fillId="5" borderId="2" xfId="0" applyFont="1" applyFill="1" applyBorder="1" applyProtection="1">
      <protection locked="0"/>
    </xf>
    <xf numFmtId="0" fontId="4" fillId="5" borderId="27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wrapText="1" indent="1"/>
      <protection locked="0"/>
    </xf>
    <xf numFmtId="167" fontId="0" fillId="0" borderId="0" xfId="1" applyNumberFormat="1" applyFont="1" applyProtection="1">
      <protection locked="0"/>
    </xf>
    <xf numFmtId="0" fontId="0" fillId="0" borderId="8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44" fontId="2" fillId="2" borderId="38" xfId="1" applyFont="1" applyFill="1" applyBorder="1" applyProtection="1">
      <protection locked="0"/>
    </xf>
    <xf numFmtId="10" fontId="0" fillId="0" borderId="40" xfId="0" applyNumberFormat="1" applyBorder="1" applyProtection="1">
      <protection locked="0"/>
    </xf>
    <xf numFmtId="0" fontId="2" fillId="6" borderId="36" xfId="0" applyFont="1" applyFill="1" applyBorder="1" applyProtection="1">
      <protection locked="0"/>
    </xf>
    <xf numFmtId="0" fontId="0" fillId="6" borderId="35" xfId="0" applyFill="1" applyBorder="1" applyProtection="1">
      <protection locked="0"/>
    </xf>
    <xf numFmtId="0" fontId="0" fillId="6" borderId="37" xfId="0" applyFill="1" applyBorder="1" applyProtection="1">
      <protection locked="0"/>
    </xf>
    <xf numFmtId="167" fontId="0" fillId="0" borderId="40" xfId="1" applyNumberFormat="1" applyFont="1" applyFill="1" applyBorder="1" applyProtection="1">
      <protection locked="0"/>
    </xf>
    <xf numFmtId="167" fontId="4" fillId="6" borderId="35" xfId="1" applyNumberFormat="1" applyFont="1" applyFill="1" applyBorder="1" applyProtection="1">
      <protection locked="0"/>
    </xf>
    <xf numFmtId="167" fontId="0" fillId="2" borderId="40" xfId="1" applyNumberFormat="1" applyFont="1" applyFill="1" applyBorder="1" applyProtection="1">
      <protection locked="0"/>
    </xf>
    <xf numFmtId="10" fontId="2" fillId="3" borderId="5" xfId="2" applyNumberFormat="1" applyFont="1" applyFill="1" applyBorder="1" applyAlignment="1" applyProtection="1">
      <alignment wrapText="1"/>
      <protection locked="0"/>
    </xf>
    <xf numFmtId="0" fontId="2" fillId="2" borderId="46" xfId="0" applyFont="1" applyFill="1" applyBorder="1" applyProtection="1">
      <protection locked="0"/>
    </xf>
    <xf numFmtId="167" fontId="0" fillId="2" borderId="47" xfId="1" applyNumberFormat="1" applyFont="1" applyFill="1" applyBorder="1" applyProtection="1">
      <protection locked="0"/>
    </xf>
    <xf numFmtId="44" fontId="2" fillId="0" borderId="0" xfId="1" applyFont="1" applyFill="1" applyBorder="1" applyAlignment="1" applyProtection="1">
      <alignment horizontal="left"/>
      <protection locked="0"/>
    </xf>
    <xf numFmtId="0" fontId="4" fillId="4" borderId="5" xfId="0" applyFont="1" applyFill="1" applyBorder="1" applyProtection="1">
      <protection locked="0"/>
    </xf>
    <xf numFmtId="3" fontId="0" fillId="0" borderId="31" xfId="0" applyNumberFormat="1" applyBorder="1" applyProtection="1">
      <protection locked="0"/>
    </xf>
    <xf numFmtId="3" fontId="12" fillId="0" borderId="75" xfId="0" applyNumberFormat="1" applyFont="1" applyBorder="1" applyAlignment="1" applyProtection="1">
      <alignment horizontal="center"/>
      <protection locked="0"/>
    </xf>
    <xf numFmtId="3" fontId="3" fillId="0" borderId="76" xfId="0" applyNumberFormat="1" applyFont="1" applyBorder="1" applyAlignment="1" applyProtection="1">
      <alignment horizontal="center"/>
      <protection locked="0"/>
    </xf>
    <xf numFmtId="3" fontId="4" fillId="0" borderId="77" xfId="0" applyNumberFormat="1" applyFont="1" applyBorder="1" applyAlignment="1" applyProtection="1">
      <alignment horizontal="right"/>
      <protection locked="0"/>
    </xf>
    <xf numFmtId="3" fontId="4" fillId="5" borderId="52" xfId="0" applyNumberFormat="1" applyFont="1" applyFill="1" applyBorder="1" applyAlignment="1" applyProtection="1">
      <alignment horizontal="center" wrapText="1"/>
      <protection locked="0"/>
    </xf>
    <xf numFmtId="0" fontId="4" fillId="0" borderId="65" xfId="0" applyFont="1" applyBorder="1" applyProtection="1">
      <protection locked="0"/>
    </xf>
    <xf numFmtId="0" fontId="4" fillId="0" borderId="53" xfId="0" applyFont="1" applyBorder="1" applyAlignment="1" applyProtection="1">
      <alignment horizontal="right"/>
      <protection locked="0"/>
    </xf>
    <xf numFmtId="0" fontId="2" fillId="0" borderId="67" xfId="0" applyFont="1" applyBorder="1" applyAlignment="1" applyProtection="1">
      <alignment horizontal="left" wrapText="1" indent="1"/>
      <protection locked="0"/>
    </xf>
    <xf numFmtId="0" fontId="2" fillId="0" borderId="68" xfId="0" applyFont="1" applyBorder="1" applyAlignment="1" applyProtection="1">
      <alignment horizontal="left" wrapText="1" indent="1"/>
      <protection locked="0"/>
    </xf>
    <xf numFmtId="0" fontId="4" fillId="0" borderId="69" xfId="0" applyFont="1" applyBorder="1" applyProtection="1">
      <protection locked="0"/>
    </xf>
    <xf numFmtId="0" fontId="10" fillId="0" borderId="56" xfId="0" applyFont="1" applyBorder="1" applyAlignment="1" applyProtection="1">
      <alignment horizontal="center"/>
      <protection locked="0"/>
    </xf>
    <xf numFmtId="0" fontId="4" fillId="4" borderId="73" xfId="0" applyFont="1" applyFill="1" applyBorder="1" applyProtection="1">
      <protection locked="0"/>
    </xf>
    <xf numFmtId="0" fontId="4" fillId="4" borderId="60" xfId="0" applyFont="1" applyFill="1" applyBorder="1" applyProtection="1">
      <protection locked="0"/>
    </xf>
    <xf numFmtId="0" fontId="9" fillId="0" borderId="57" xfId="0" applyFont="1" applyBorder="1" applyAlignment="1" applyProtection="1">
      <alignment horizontal="center"/>
      <protection locked="0"/>
    </xf>
    <xf numFmtId="0" fontId="4" fillId="5" borderId="69" xfId="0" applyFont="1" applyFill="1" applyBorder="1" applyProtection="1">
      <protection locked="0"/>
    </xf>
    <xf numFmtId="0" fontId="9" fillId="5" borderId="56" xfId="0" applyFont="1" applyFill="1" applyBorder="1" applyAlignment="1" applyProtection="1">
      <alignment horizontal="center"/>
      <protection locked="0"/>
    </xf>
    <xf numFmtId="0" fontId="4" fillId="0" borderId="70" xfId="0" applyFont="1" applyBorder="1" applyProtection="1">
      <protection locked="0"/>
    </xf>
    <xf numFmtId="0" fontId="4" fillId="5" borderId="64" xfId="0" applyFont="1" applyFill="1" applyBorder="1" applyProtection="1">
      <protection locked="0"/>
    </xf>
    <xf numFmtId="0" fontId="9" fillId="5" borderId="51" xfId="0" applyFont="1" applyFill="1" applyBorder="1" applyAlignment="1" applyProtection="1">
      <alignment horizontal="center"/>
      <protection locked="0"/>
    </xf>
    <xf numFmtId="0" fontId="4" fillId="4" borderId="73" xfId="0" applyFont="1" applyFill="1" applyBorder="1" applyAlignment="1" applyProtection="1">
      <alignment horizontal="left" wrapText="1"/>
      <protection locked="0"/>
    </xf>
    <xf numFmtId="0" fontId="9" fillId="4" borderId="60" xfId="0" applyFont="1" applyFill="1" applyBorder="1" applyAlignment="1" applyProtection="1">
      <alignment horizontal="center" wrapText="1"/>
      <protection locked="0"/>
    </xf>
    <xf numFmtId="0" fontId="4" fillId="4" borderId="73" xfId="0" applyFont="1" applyFill="1" applyBorder="1" applyAlignment="1" applyProtection="1">
      <alignment wrapText="1"/>
      <protection locked="0"/>
    </xf>
    <xf numFmtId="0" fontId="4" fillId="6" borderId="74" xfId="0" applyFont="1" applyFill="1" applyBorder="1" applyProtection="1">
      <protection locked="0"/>
    </xf>
    <xf numFmtId="0" fontId="9" fillId="6" borderId="61" xfId="0" applyFont="1" applyFill="1" applyBorder="1" applyAlignment="1" applyProtection="1">
      <alignment horizontal="center"/>
      <protection locked="0"/>
    </xf>
    <xf numFmtId="0" fontId="9" fillId="6" borderId="63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left" wrapText="1"/>
      <protection locked="0"/>
    </xf>
    <xf numFmtId="0" fontId="4" fillId="0" borderId="86" xfId="0" applyFont="1" applyBorder="1" applyAlignment="1" applyProtection="1">
      <alignment horizontal="center" vertical="center"/>
      <protection locked="0"/>
    </xf>
    <xf numFmtId="3" fontId="4" fillId="0" borderId="87" xfId="0" applyNumberFormat="1" applyFont="1" applyBorder="1" applyAlignment="1" applyProtection="1">
      <alignment horizontal="center" wrapText="1"/>
      <protection locked="0"/>
    </xf>
    <xf numFmtId="3" fontId="0" fillId="0" borderId="88" xfId="0" applyNumberFormat="1" applyBorder="1" applyProtection="1">
      <protection locked="0"/>
    </xf>
    <xf numFmtId="3" fontId="4" fillId="5" borderId="92" xfId="0" applyNumberFormat="1" applyFont="1" applyFill="1" applyBorder="1" applyProtection="1">
      <protection locked="0"/>
    </xf>
    <xf numFmtId="3" fontId="4" fillId="0" borderId="93" xfId="0" applyNumberFormat="1" applyFont="1" applyBorder="1" applyProtection="1">
      <protection locked="0"/>
    </xf>
    <xf numFmtId="3" fontId="4" fillId="5" borderId="95" xfId="0" applyNumberFormat="1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2" fillId="0" borderId="98" xfId="0" applyFont="1" applyBorder="1" applyAlignment="1" applyProtection="1">
      <alignment horizontal="left" wrapText="1" indent="1"/>
      <protection locked="0"/>
    </xf>
    <xf numFmtId="0" fontId="2" fillId="0" borderId="99" xfId="0" applyFont="1" applyBorder="1" applyAlignment="1" applyProtection="1">
      <alignment horizontal="left" wrapText="1" indent="1"/>
      <protection locked="0"/>
    </xf>
    <xf numFmtId="3" fontId="12" fillId="0" borderId="76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 wrapText="1" indent="1"/>
      <protection locked="0"/>
    </xf>
    <xf numFmtId="0" fontId="2" fillId="0" borderId="28" xfId="0" applyFont="1" applyBorder="1" applyAlignment="1" applyProtection="1">
      <alignment horizontal="left" wrapText="1" indent="1"/>
      <protection locked="0"/>
    </xf>
    <xf numFmtId="0" fontId="4" fillId="6" borderId="61" xfId="0" applyFont="1" applyFill="1" applyBorder="1" applyProtection="1">
      <protection locked="0"/>
    </xf>
    <xf numFmtId="167" fontId="0" fillId="0" borderId="39" xfId="1" applyNumberFormat="1" applyFont="1" applyBorder="1" applyProtection="1">
      <protection locked="0"/>
    </xf>
    <xf numFmtId="3" fontId="1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2" fillId="0" borderId="0" xfId="0" applyFont="1" applyAlignment="1" applyProtection="1">
      <alignment vertical="top"/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9" fontId="2" fillId="0" borderId="0" xfId="2" applyFont="1" applyFill="1" applyBorder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9" fontId="0" fillId="0" borderId="0" xfId="0" applyNumberFormat="1" applyAlignment="1" applyProtection="1">
      <alignment horizontal="center"/>
      <protection locked="0"/>
    </xf>
    <xf numFmtId="3" fontId="7" fillId="3" borderId="0" xfId="0" applyNumberFormat="1" applyFont="1" applyFill="1" applyProtection="1">
      <protection locked="0"/>
    </xf>
    <xf numFmtId="3" fontId="7" fillId="3" borderId="0" xfId="0" applyNumberFormat="1" applyFont="1" applyFill="1" applyAlignment="1" applyProtection="1">
      <alignment horizontal="right"/>
      <protection locked="0"/>
    </xf>
    <xf numFmtId="9" fontId="7" fillId="3" borderId="0" xfId="2" applyFont="1" applyFill="1" applyBorder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right"/>
      <protection locked="0"/>
    </xf>
    <xf numFmtId="9" fontId="7" fillId="3" borderId="0" xfId="0" applyNumberFormat="1" applyFont="1" applyFill="1" applyAlignment="1" applyProtection="1">
      <alignment horizontal="center"/>
      <protection locked="0"/>
    </xf>
    <xf numFmtId="164" fontId="0" fillId="7" borderId="9" xfId="0" applyNumberFormat="1" applyFill="1" applyBorder="1" applyAlignment="1" applyProtection="1">
      <alignment horizontal="right" wrapText="1"/>
      <protection locked="0"/>
    </xf>
    <xf numFmtId="164" fontId="0" fillId="7" borderId="11" xfId="0" applyNumberFormat="1" applyFill="1" applyBorder="1" applyAlignment="1" applyProtection="1">
      <alignment horizontal="right" wrapText="1"/>
      <protection locked="0"/>
    </xf>
    <xf numFmtId="164" fontId="0" fillId="7" borderId="25" xfId="0" applyNumberFormat="1" applyFill="1" applyBorder="1" applyAlignment="1" applyProtection="1">
      <alignment horizontal="right" wrapText="1"/>
      <protection locked="0"/>
    </xf>
    <xf numFmtId="0" fontId="2" fillId="7" borderId="66" xfId="0" applyFont="1" applyFill="1" applyBorder="1" applyAlignment="1" applyProtection="1">
      <alignment horizontal="left" wrapText="1" indent="1"/>
      <protection locked="0"/>
    </xf>
    <xf numFmtId="0" fontId="2" fillId="7" borderId="32" xfId="0" applyFont="1" applyFill="1" applyBorder="1" applyAlignment="1" applyProtection="1">
      <alignment horizontal="left" wrapText="1" indent="1"/>
      <protection locked="0"/>
    </xf>
    <xf numFmtId="0" fontId="2" fillId="7" borderId="67" xfId="0" applyFont="1" applyFill="1" applyBorder="1" applyAlignment="1" applyProtection="1">
      <alignment horizontal="left" wrapText="1" indent="1"/>
      <protection locked="0"/>
    </xf>
    <xf numFmtId="0" fontId="2" fillId="7" borderId="34" xfId="0" applyFont="1" applyFill="1" applyBorder="1" applyAlignment="1" applyProtection="1">
      <alignment horizontal="left" wrapText="1" indent="1"/>
      <protection locked="0"/>
    </xf>
    <xf numFmtId="0" fontId="2" fillId="7" borderId="68" xfId="0" applyFont="1" applyFill="1" applyBorder="1" applyAlignment="1" applyProtection="1">
      <alignment horizontal="left" wrapText="1" indent="1"/>
      <protection locked="0"/>
    </xf>
    <xf numFmtId="0" fontId="2" fillId="7" borderId="100" xfId="0" applyFont="1" applyFill="1" applyBorder="1" applyAlignment="1" applyProtection="1">
      <alignment horizontal="left" wrapText="1" indent="1"/>
      <protection locked="0"/>
    </xf>
    <xf numFmtId="0" fontId="4" fillId="7" borderId="64" xfId="0" applyFont="1" applyFill="1" applyBorder="1" applyProtection="1">
      <protection locked="0"/>
    </xf>
    <xf numFmtId="0" fontId="4" fillId="7" borderId="27" xfId="0" applyFont="1" applyFill="1" applyBorder="1" applyProtection="1">
      <protection locked="0"/>
    </xf>
    <xf numFmtId="0" fontId="9" fillId="7" borderId="51" xfId="0" applyFont="1" applyFill="1" applyBorder="1" applyAlignment="1" applyProtection="1">
      <alignment horizontal="center"/>
      <protection locked="0"/>
    </xf>
    <xf numFmtId="0" fontId="9" fillId="7" borderId="27" xfId="0" applyFont="1" applyFill="1" applyBorder="1" applyAlignment="1" applyProtection="1">
      <alignment horizontal="center"/>
      <protection locked="0"/>
    </xf>
    <xf numFmtId="167" fontId="11" fillId="0" borderId="23" xfId="1" applyNumberFormat="1" applyFont="1" applyFill="1" applyBorder="1" applyAlignment="1" applyProtection="1">
      <protection locked="0"/>
    </xf>
    <xf numFmtId="3" fontId="6" fillId="4" borderId="5" xfId="3" applyNumberFormat="1" applyFill="1" applyBorder="1" applyAlignment="1" applyProtection="1">
      <alignment horizontal="right" wrapText="1"/>
      <protection locked="0"/>
    </xf>
    <xf numFmtId="0" fontId="0" fillId="7" borderId="32" xfId="0" applyFill="1" applyBorder="1" applyProtection="1">
      <protection locked="0"/>
    </xf>
    <xf numFmtId="0" fontId="0" fillId="7" borderId="34" xfId="0" applyFill="1" applyBorder="1" applyProtection="1">
      <protection locked="0"/>
    </xf>
    <xf numFmtId="0" fontId="0" fillId="7" borderId="33" xfId="0" applyFill="1" applyBorder="1" applyProtection="1">
      <protection locked="0"/>
    </xf>
    <xf numFmtId="0" fontId="13" fillId="7" borderId="27" xfId="0" applyFont="1" applyFill="1" applyBorder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12" fillId="0" borderId="0" xfId="0" applyNumberFormat="1" applyFont="1" applyAlignment="1" applyProtection="1">
      <alignment horizontal="center"/>
      <protection locked="0"/>
    </xf>
    <xf numFmtId="2" fontId="2" fillId="0" borderId="32" xfId="0" quotePrefix="1" applyNumberFormat="1" applyFont="1" applyBorder="1" applyAlignment="1" applyProtection="1">
      <alignment horizontal="center" wrapText="1"/>
      <protection locked="0"/>
    </xf>
    <xf numFmtId="2" fontId="2" fillId="0" borderId="34" xfId="0" quotePrefix="1" applyNumberFormat="1" applyFont="1" applyBorder="1" applyAlignment="1" applyProtection="1">
      <alignment horizontal="center" wrapText="1"/>
      <protection locked="0"/>
    </xf>
    <xf numFmtId="2" fontId="2" fillId="0" borderId="33" xfId="0" quotePrefix="1" applyNumberFormat="1" applyFont="1" applyBorder="1" applyAlignment="1" applyProtection="1">
      <alignment horizontal="center" wrapText="1"/>
      <protection locked="0"/>
    </xf>
    <xf numFmtId="0" fontId="2" fillId="3" borderId="0" xfId="0" applyFont="1" applyFill="1" applyProtection="1">
      <protection locked="0"/>
    </xf>
    <xf numFmtId="0" fontId="5" fillId="0" borderId="21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26" xfId="0" applyFont="1" applyBorder="1" applyAlignment="1" applyProtection="1">
      <alignment horizontal="center" wrapText="1"/>
      <protection locked="0"/>
    </xf>
    <xf numFmtId="0" fontId="7" fillId="0" borderId="66" xfId="0" applyFont="1" applyBorder="1" applyAlignment="1" applyProtection="1">
      <alignment horizontal="left" wrapText="1" indent="1"/>
      <protection locked="0"/>
    </xf>
    <xf numFmtId="0" fontId="7" fillId="0" borderId="67" xfId="0" applyFont="1" applyBorder="1" applyAlignment="1" applyProtection="1">
      <alignment horizontal="left" wrapText="1" indent="1"/>
      <protection locked="0"/>
    </xf>
    <xf numFmtId="3" fontId="4" fillId="5" borderId="120" xfId="0" applyNumberFormat="1" applyFont="1" applyFill="1" applyBorder="1" applyAlignment="1" applyProtection="1">
      <alignment horizontal="center"/>
      <protection locked="0"/>
    </xf>
    <xf numFmtId="0" fontId="4" fillId="5" borderId="122" xfId="0" applyFont="1" applyFill="1" applyBorder="1" applyAlignment="1" applyProtection="1">
      <alignment horizontal="left" wrapText="1"/>
      <protection locked="0"/>
    </xf>
    <xf numFmtId="0" fontId="14" fillId="5" borderId="123" xfId="3" applyFont="1" applyFill="1" applyBorder="1" applyProtection="1">
      <protection locked="0"/>
    </xf>
    <xf numFmtId="0" fontId="4" fillId="5" borderId="123" xfId="0" applyFont="1" applyFill="1" applyBorder="1" applyAlignment="1" applyProtection="1">
      <alignment horizontal="center" wrapText="1"/>
      <protection locked="0"/>
    </xf>
    <xf numFmtId="0" fontId="4" fillId="5" borderId="123" xfId="0" applyFont="1" applyFill="1" applyBorder="1" applyAlignment="1" applyProtection="1">
      <alignment horizontal="right" wrapText="1"/>
      <protection locked="0"/>
    </xf>
    <xf numFmtId="0" fontId="4" fillId="5" borderId="124" xfId="0" applyFont="1" applyFill="1" applyBorder="1" applyAlignment="1" applyProtection="1">
      <alignment horizontal="center" wrapText="1"/>
      <protection locked="0"/>
    </xf>
    <xf numFmtId="3" fontId="4" fillId="5" borderId="39" xfId="0" applyNumberFormat="1" applyFont="1" applyFill="1" applyBorder="1" applyAlignment="1" applyProtection="1">
      <alignment horizontal="center"/>
      <protection locked="0"/>
    </xf>
    <xf numFmtId="3" fontId="4" fillId="5" borderId="123" xfId="0" applyNumberFormat="1" applyFont="1" applyFill="1" applyBorder="1" applyAlignment="1" applyProtection="1">
      <alignment horizontal="center"/>
      <protection locked="0"/>
    </xf>
    <xf numFmtId="3" fontId="4" fillId="5" borderId="121" xfId="0" applyNumberFormat="1" applyFont="1" applyFill="1" applyBorder="1" applyAlignment="1" applyProtection="1">
      <alignment horizontal="center"/>
      <protection locked="0"/>
    </xf>
    <xf numFmtId="0" fontId="2" fillId="0" borderId="125" xfId="0" applyFont="1" applyBorder="1" applyProtection="1">
      <protection locked="0"/>
    </xf>
    <xf numFmtId="2" fontId="2" fillId="0" borderId="34" xfId="0" applyNumberFormat="1" applyFont="1" applyBorder="1" applyAlignment="1" applyProtection="1">
      <alignment wrapText="1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10" fontId="0" fillId="0" borderId="0" xfId="0" applyNumberFormat="1" applyProtection="1">
      <protection locked="0"/>
    </xf>
    <xf numFmtId="10" fontId="0" fillId="0" borderId="8" xfId="2" applyNumberFormat="1" applyFont="1" applyBorder="1" applyProtection="1">
      <protection locked="0"/>
    </xf>
    <xf numFmtId="10" fontId="0" fillId="2" borderId="22" xfId="0" applyNumberFormat="1" applyFill="1" applyBorder="1" applyAlignment="1" applyProtection="1">
      <alignment horizontal="right"/>
      <protection locked="0"/>
    </xf>
    <xf numFmtId="169" fontId="2" fillId="0" borderId="0" xfId="0" applyNumberFormat="1" applyFont="1" applyProtection="1">
      <protection locked="0"/>
    </xf>
    <xf numFmtId="10" fontId="0" fillId="2" borderId="24" xfId="0" applyNumberFormat="1" applyFill="1" applyBorder="1" applyAlignment="1" applyProtection="1">
      <alignment horizontal="right"/>
      <protection locked="0"/>
    </xf>
    <xf numFmtId="167" fontId="0" fillId="0" borderId="0" xfId="1" applyNumberFormat="1" applyFont="1" applyBorder="1" applyProtection="1">
      <protection locked="0"/>
    </xf>
    <xf numFmtId="10" fontId="4" fillId="6" borderId="37" xfId="0" applyNumberFormat="1" applyFont="1" applyFill="1" applyBorder="1" applyAlignment="1" applyProtection="1">
      <alignment horizontal="right"/>
      <protection locked="0"/>
    </xf>
    <xf numFmtId="0" fontId="4" fillId="5" borderId="4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2" fillId="0" borderId="101" xfId="0" applyFont="1" applyBorder="1" applyProtection="1">
      <protection locked="0"/>
    </xf>
    <xf numFmtId="167" fontId="0" fillId="0" borderId="103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2" fillId="0" borderId="104" xfId="0" applyFont="1" applyBorder="1" applyProtection="1">
      <protection locked="0"/>
    </xf>
    <xf numFmtId="167" fontId="0" fillId="0" borderId="106" xfId="1" applyNumberFormat="1" applyFont="1" applyBorder="1" applyProtection="1">
      <protection locked="0"/>
    </xf>
    <xf numFmtId="0" fontId="2" fillId="2" borderId="43" xfId="0" applyFont="1" applyFill="1" applyBorder="1" applyProtection="1">
      <protection locked="0"/>
    </xf>
    <xf numFmtId="0" fontId="2" fillId="2" borderId="17" xfId="0" quotePrefix="1" applyFont="1" applyFill="1" applyBorder="1" applyAlignment="1" applyProtection="1">
      <alignment horizontal="center"/>
      <protection locked="0"/>
    </xf>
    <xf numFmtId="0" fontId="2" fillId="2" borderId="0" xfId="0" quotePrefix="1" applyFont="1" applyFill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0" fontId="2" fillId="2" borderId="44" xfId="0" applyFont="1" applyFill="1" applyBorder="1" applyAlignment="1" applyProtection="1">
      <alignment wrapText="1"/>
      <protection locked="0"/>
    </xf>
    <xf numFmtId="166" fontId="2" fillId="0" borderId="41" xfId="0" applyNumberFormat="1" applyFont="1" applyBorder="1" applyAlignment="1" applyProtection="1">
      <alignment horizontal="center" wrapText="1"/>
      <protection locked="0"/>
    </xf>
    <xf numFmtId="0" fontId="2" fillId="0" borderId="41" xfId="0" applyFont="1" applyBorder="1" applyAlignment="1" applyProtection="1">
      <alignment horizontal="center" wrapText="1"/>
      <protection locked="0"/>
    </xf>
    <xf numFmtId="166" fontId="0" fillId="0" borderId="45" xfId="0" applyNumberFormat="1" applyBorder="1" applyProtection="1">
      <protection locked="0"/>
    </xf>
    <xf numFmtId="0" fontId="2" fillId="2" borderId="46" xfId="0" applyFont="1" applyFill="1" applyBorder="1" applyAlignment="1" applyProtection="1">
      <alignment wrapText="1"/>
      <protection locked="0"/>
    </xf>
    <xf numFmtId="166" fontId="2" fillId="0" borderId="40" xfId="0" applyNumberFormat="1" applyFont="1" applyBorder="1" applyAlignment="1" applyProtection="1">
      <alignment horizontal="center" wrapText="1"/>
      <protection locked="0"/>
    </xf>
    <xf numFmtId="0" fontId="2" fillId="0" borderId="40" xfId="0" applyFont="1" applyBorder="1" applyAlignment="1" applyProtection="1">
      <alignment horizontal="center" wrapText="1"/>
      <protection locked="0"/>
    </xf>
    <xf numFmtId="166" fontId="0" fillId="0" borderId="47" xfId="0" applyNumberFormat="1" applyBorder="1" applyProtection="1">
      <protection locked="0"/>
    </xf>
    <xf numFmtId="0" fontId="2" fillId="2" borderId="48" xfId="0" applyFont="1" applyFill="1" applyBorder="1" applyAlignment="1" applyProtection="1">
      <alignment wrapText="1"/>
      <protection locked="0"/>
    </xf>
    <xf numFmtId="166" fontId="2" fillId="0" borderId="42" xfId="0" applyNumberFormat="1" applyFont="1" applyBorder="1" applyAlignment="1" applyProtection="1">
      <alignment horizontal="center" wrapText="1"/>
      <protection locked="0"/>
    </xf>
    <xf numFmtId="0" fontId="2" fillId="0" borderId="42" xfId="0" applyFont="1" applyBorder="1" applyAlignment="1" applyProtection="1">
      <alignment horizontal="center" wrapText="1"/>
      <protection locked="0"/>
    </xf>
    <xf numFmtId="166" fontId="0" fillId="0" borderId="49" xfId="0" applyNumberFormat="1" applyBorder="1" applyProtection="1">
      <protection locked="0"/>
    </xf>
    <xf numFmtId="0" fontId="0" fillId="6" borderId="36" xfId="0" applyFill="1" applyBorder="1" applyProtection="1">
      <protection locked="0"/>
    </xf>
    <xf numFmtId="0" fontId="15" fillId="6" borderId="35" xfId="0" applyFont="1" applyFill="1" applyBorder="1" applyProtection="1">
      <protection locked="0"/>
    </xf>
    <xf numFmtId="166" fontId="15" fillId="6" borderId="37" xfId="0" applyNumberFormat="1" applyFont="1" applyFill="1" applyBorder="1" applyProtection="1">
      <protection locked="0"/>
    </xf>
    <xf numFmtId="0" fontId="2" fillId="2" borderId="101" xfId="0" applyFont="1" applyFill="1" applyBorder="1" applyAlignment="1" applyProtection="1">
      <alignment horizontal="center"/>
      <protection locked="0"/>
    </xf>
    <xf numFmtId="0" fontId="2" fillId="2" borderId="102" xfId="0" quotePrefix="1" applyFont="1" applyFill="1" applyBorder="1" applyAlignment="1" applyProtection="1">
      <alignment horizontal="center"/>
      <protection locked="0"/>
    </xf>
    <xf numFmtId="0" fontId="2" fillId="2" borderId="103" xfId="0" applyFont="1" applyFill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wrapText="1"/>
      <protection locked="0"/>
    </xf>
    <xf numFmtId="168" fontId="2" fillId="0" borderId="40" xfId="2" applyNumberFormat="1" applyFont="1" applyBorder="1" applyAlignment="1" applyProtection="1">
      <alignment horizontal="center" wrapText="1"/>
      <protection locked="0"/>
    </xf>
    <xf numFmtId="2" fontId="0" fillId="0" borderId="47" xfId="0" applyNumberFormat="1" applyBorder="1" applyProtection="1">
      <protection locked="0"/>
    </xf>
    <xf numFmtId="2" fontId="2" fillId="0" borderId="46" xfId="0" applyNumberFormat="1" applyFont="1" applyBorder="1" applyAlignment="1" applyProtection="1">
      <alignment wrapText="1"/>
      <protection locked="0"/>
    </xf>
    <xf numFmtId="0" fontId="2" fillId="0" borderId="104" xfId="0" applyFont="1" applyBorder="1" applyAlignment="1" applyProtection="1">
      <alignment wrapText="1"/>
      <protection locked="0"/>
    </xf>
    <xf numFmtId="168" fontId="2" fillId="0" borderId="105" xfId="2" applyNumberFormat="1" applyFont="1" applyBorder="1" applyAlignment="1" applyProtection="1">
      <alignment horizontal="center" wrapText="1"/>
      <protection locked="0"/>
    </xf>
    <xf numFmtId="2" fontId="0" fillId="0" borderId="106" xfId="0" applyNumberFormat="1" applyBorder="1" applyProtection="1">
      <protection locked="0"/>
    </xf>
    <xf numFmtId="167" fontId="4" fillId="6" borderId="35" xfId="1" applyNumberFormat="1" applyFont="1" applyFill="1" applyBorder="1" applyProtection="1">
      <protection locked="0" hidden="1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7" fontId="5" fillId="0" borderId="0" xfId="1" applyNumberFormat="1" applyFont="1" applyProtection="1">
      <protection locked="0"/>
    </xf>
    <xf numFmtId="10" fontId="0" fillId="7" borderId="80" xfId="0" applyNumberFormat="1" applyFill="1" applyBorder="1" applyAlignment="1" applyProtection="1">
      <alignment horizontal="left" wrapText="1" indent="2"/>
      <protection locked="0" hidden="1"/>
    </xf>
    <xf numFmtId="3" fontId="12" fillId="0" borderId="7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3" fontId="4" fillId="0" borderId="57" xfId="0" applyNumberFormat="1" applyFont="1" applyBorder="1" applyAlignment="1" applyProtection="1">
      <alignment horizontal="right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14" fontId="4" fillId="0" borderId="0" xfId="2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10" fontId="9" fillId="0" borderId="0" xfId="0" applyNumberFormat="1" applyFont="1" applyAlignment="1" applyProtection="1">
      <alignment horizontal="right"/>
      <protection locked="0"/>
    </xf>
    <xf numFmtId="14" fontId="9" fillId="0" borderId="0" xfId="0" applyNumberFormat="1" applyFont="1" applyProtection="1">
      <protection locked="0"/>
    </xf>
    <xf numFmtId="3" fontId="0" fillId="0" borderId="54" xfId="0" applyNumberFormat="1" applyBorder="1" applyAlignment="1" applyProtection="1">
      <alignment horizontal="right" wrapText="1"/>
      <protection locked="0"/>
    </xf>
    <xf numFmtId="3" fontId="0" fillId="0" borderId="55" xfId="0" applyNumberFormat="1" applyBorder="1" applyAlignment="1" applyProtection="1">
      <alignment horizontal="right" wrapText="1"/>
      <protection locked="0"/>
    </xf>
    <xf numFmtId="3" fontId="0" fillId="0" borderId="58" xfId="0" applyNumberFormat="1" applyBorder="1" applyAlignment="1" applyProtection="1">
      <alignment horizontal="right" wrapText="1"/>
      <protection locked="0"/>
    </xf>
    <xf numFmtId="3" fontId="0" fillId="7" borderId="10" xfId="1" applyNumberFormat="1" applyFont="1" applyFill="1" applyBorder="1" applyProtection="1">
      <protection locked="0"/>
    </xf>
    <xf numFmtId="3" fontId="0" fillId="7" borderId="12" xfId="1" applyNumberFormat="1" applyFont="1" applyFill="1" applyBorder="1" applyProtection="1">
      <protection locked="0"/>
    </xf>
    <xf numFmtId="3" fontId="0" fillId="7" borderId="15" xfId="1" applyNumberFormat="1" applyFont="1" applyFill="1" applyBorder="1" applyProtection="1">
      <protection locked="0"/>
    </xf>
    <xf numFmtId="3" fontId="4" fillId="0" borderId="16" xfId="1" applyNumberFormat="1" applyFont="1" applyFill="1" applyBorder="1" applyProtection="1">
      <protection locked="0"/>
    </xf>
    <xf numFmtId="3" fontId="0" fillId="0" borderId="0" xfId="0" applyNumberFormat="1" applyAlignment="1" applyProtection="1">
      <alignment horizontal="right" wrapText="1"/>
      <protection locked="0"/>
    </xf>
    <xf numFmtId="3" fontId="0" fillId="5" borderId="2" xfId="0" applyNumberFormat="1" applyFill="1" applyBorder="1" applyAlignment="1" applyProtection="1">
      <alignment horizontal="right" wrapText="1"/>
      <protection locked="0"/>
    </xf>
    <xf numFmtId="3" fontId="0" fillId="5" borderId="27" xfId="0" applyNumberFormat="1" applyFill="1" applyBorder="1" applyAlignment="1" applyProtection="1">
      <alignment horizontal="right" wrapText="1"/>
      <protection locked="0"/>
    </xf>
    <xf numFmtId="3" fontId="4" fillId="5" borderId="16" xfId="0" applyNumberFormat="1" applyFont="1" applyFill="1" applyBorder="1" applyAlignment="1" applyProtection="1">
      <alignment horizontal="right"/>
      <protection locked="0"/>
    </xf>
    <xf numFmtId="3" fontId="4" fillId="5" borderId="2" xfId="0" applyNumberFormat="1" applyFont="1" applyFill="1" applyBorder="1" applyAlignment="1" applyProtection="1">
      <alignment horizontal="right"/>
      <protection locked="0"/>
    </xf>
    <xf numFmtId="3" fontId="4" fillId="0" borderId="18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5" borderId="1" xfId="0" applyNumberFormat="1" applyFont="1" applyFill="1" applyBorder="1" applyAlignment="1" applyProtection="1">
      <alignment horizontal="right"/>
      <protection locked="0"/>
    </xf>
    <xf numFmtId="3" fontId="4" fillId="5" borderId="27" xfId="0" applyNumberFormat="1" applyFont="1" applyFill="1" applyBorder="1" applyAlignment="1" applyProtection="1">
      <alignment horizontal="right"/>
      <protection locked="0"/>
    </xf>
    <xf numFmtId="3" fontId="0" fillId="0" borderId="80" xfId="0" applyNumberFormat="1" applyBorder="1" applyAlignment="1" applyProtection="1">
      <alignment horizontal="right" wrapText="1"/>
      <protection locked="0"/>
    </xf>
    <xf numFmtId="3" fontId="0" fillId="7" borderId="89" xfId="1" applyNumberFormat="1" applyFont="1" applyFill="1" applyBorder="1" applyProtection="1">
      <protection locked="0"/>
    </xf>
    <xf numFmtId="3" fontId="0" fillId="7" borderId="90" xfId="1" applyNumberFormat="1" applyFont="1" applyFill="1" applyBorder="1" applyProtection="1">
      <protection locked="0"/>
    </xf>
    <xf numFmtId="3" fontId="0" fillId="7" borderId="91" xfId="1" applyNumberFormat="1" applyFont="1" applyFill="1" applyBorder="1" applyProtection="1">
      <protection locked="0"/>
    </xf>
    <xf numFmtId="3" fontId="4" fillId="0" borderId="92" xfId="1" applyNumberFormat="1" applyFont="1" applyFill="1" applyBorder="1" applyProtection="1">
      <protection locked="0"/>
    </xf>
    <xf numFmtId="3" fontId="4" fillId="7" borderId="87" xfId="1" applyNumberFormat="1" applyFont="1" applyFill="1" applyBorder="1" applyProtection="1">
      <protection locked="0"/>
    </xf>
    <xf numFmtId="3" fontId="4" fillId="4" borderId="94" xfId="1" applyNumberFormat="1" applyFont="1" applyFill="1" applyBorder="1" applyProtection="1">
      <protection locked="0"/>
    </xf>
    <xf numFmtId="3" fontId="4" fillId="7" borderId="95" xfId="1" applyNumberFormat="1" applyFont="1" applyFill="1" applyBorder="1" applyProtection="1">
      <protection locked="0"/>
    </xf>
    <xf numFmtId="3" fontId="0" fillId="7" borderId="96" xfId="1" applyNumberFormat="1" applyFont="1" applyFill="1" applyBorder="1" applyProtection="1">
      <protection locked="0"/>
    </xf>
    <xf numFmtId="3" fontId="4" fillId="0" borderId="95" xfId="1" applyNumberFormat="1" applyFont="1" applyFill="1" applyBorder="1" applyProtection="1">
      <protection locked="0"/>
    </xf>
    <xf numFmtId="3" fontId="0" fillId="0" borderId="93" xfId="1" applyNumberFormat="1" applyFont="1" applyFill="1" applyBorder="1" applyProtection="1">
      <protection locked="0"/>
    </xf>
    <xf numFmtId="3" fontId="11" fillId="7" borderId="64" xfId="1" applyNumberFormat="1" applyFont="1" applyFill="1" applyBorder="1" applyAlignment="1" applyProtection="1">
      <protection locked="0"/>
    </xf>
    <xf numFmtId="3" fontId="4" fillId="6" borderId="97" xfId="1" applyNumberFormat="1" applyFont="1" applyFill="1" applyBorder="1" applyProtection="1">
      <protection locked="0"/>
    </xf>
    <xf numFmtId="3" fontId="12" fillId="7" borderId="0" xfId="0" applyNumberFormat="1" applyFont="1" applyFill="1" applyAlignment="1" applyProtection="1">
      <alignment horizontal="center"/>
      <protection locked="0"/>
    </xf>
    <xf numFmtId="2" fontId="4" fillId="0" borderId="71" xfId="2" applyNumberFormat="1" applyFont="1" applyFill="1" applyBorder="1" applyAlignment="1" applyProtection="1">
      <alignment horizontal="center"/>
      <protection locked="0"/>
    </xf>
    <xf numFmtId="2" fontId="4" fillId="0" borderId="3" xfId="2" applyNumberFormat="1" applyFont="1" applyFill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2" fontId="4" fillId="0" borderId="78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3" fontId="12" fillId="7" borderId="0" xfId="0" applyNumberFormat="1" applyFont="1" applyFill="1" applyAlignment="1" applyProtection="1">
      <alignment horizontal="left"/>
      <protection locked="0"/>
    </xf>
    <xf numFmtId="0" fontId="11" fillId="8" borderId="35" xfId="0" applyFont="1" applyFill="1" applyBorder="1" applyAlignment="1" applyProtection="1">
      <alignment wrapText="1"/>
      <protection locked="0"/>
    </xf>
    <xf numFmtId="0" fontId="11" fillId="8" borderId="85" xfId="0" applyFont="1" applyFill="1" applyBorder="1" applyAlignment="1" applyProtection="1">
      <alignment wrapText="1"/>
      <protection locked="0"/>
    </xf>
    <xf numFmtId="10" fontId="16" fillId="0" borderId="0" xfId="0" applyNumberFormat="1" applyFont="1" applyAlignment="1" applyProtection="1">
      <alignment horizontal="left" indent="1"/>
      <protection locked="0"/>
    </xf>
    <xf numFmtId="0" fontId="4" fillId="9" borderId="72" xfId="0" applyFont="1" applyFill="1" applyBorder="1" applyProtection="1">
      <protection locked="0"/>
    </xf>
    <xf numFmtId="0" fontId="4" fillId="9" borderId="20" xfId="0" applyFont="1" applyFill="1" applyBorder="1" applyProtection="1">
      <protection locked="0"/>
    </xf>
    <xf numFmtId="0" fontId="4" fillId="9" borderId="59" xfId="0" applyFont="1" applyFill="1" applyBorder="1" applyProtection="1">
      <protection locked="0"/>
    </xf>
    <xf numFmtId="0" fontId="2" fillId="9" borderId="81" xfId="0" applyFont="1" applyFill="1" applyBorder="1" applyAlignment="1" applyProtection="1">
      <alignment horizontal="left" wrapText="1" indent="1"/>
      <protection locked="0"/>
    </xf>
    <xf numFmtId="0" fontId="2" fillId="9" borderId="32" xfId="0" applyFont="1" applyFill="1" applyBorder="1" applyAlignment="1" applyProtection="1">
      <alignment horizontal="left" wrapText="1" indent="1"/>
      <protection locked="0"/>
    </xf>
    <xf numFmtId="0" fontId="2" fillId="9" borderId="79" xfId="0" applyFont="1" applyFill="1" applyBorder="1" applyAlignment="1" applyProtection="1">
      <alignment horizontal="left" wrapText="1" indent="1"/>
      <protection locked="0"/>
    </xf>
    <xf numFmtId="0" fontId="0" fillId="9" borderId="71" xfId="0" applyFill="1" applyBorder="1" applyAlignment="1" applyProtection="1">
      <alignment horizontal="left" wrapText="1" indent="1"/>
      <protection locked="0"/>
    </xf>
    <xf numFmtId="0" fontId="0" fillId="9" borderId="3" xfId="0" applyFill="1" applyBorder="1" applyAlignment="1" applyProtection="1">
      <alignment horizontal="left" wrapText="1" indent="1"/>
      <protection locked="0"/>
    </xf>
    <xf numFmtId="0" fontId="0" fillId="9" borderId="78" xfId="0" applyFill="1" applyBorder="1" applyAlignment="1" applyProtection="1">
      <alignment horizontal="left" wrapText="1" indent="1"/>
      <protection locked="0"/>
    </xf>
    <xf numFmtId="0" fontId="2" fillId="9" borderId="82" xfId="0" applyFont="1" applyFill="1" applyBorder="1" applyAlignment="1" applyProtection="1">
      <alignment horizontal="left" wrapText="1" indent="1"/>
      <protection locked="0"/>
    </xf>
    <xf numFmtId="0" fontId="2" fillId="9" borderId="33" xfId="0" applyFont="1" applyFill="1" applyBorder="1" applyAlignment="1" applyProtection="1">
      <alignment horizontal="left" wrapText="1" indent="1"/>
      <protection locked="0"/>
    </xf>
    <xf numFmtId="0" fontId="2" fillId="9" borderId="83" xfId="0" applyFont="1" applyFill="1" applyBorder="1" applyAlignment="1" applyProtection="1">
      <alignment horizontal="left" wrapText="1" indent="1"/>
      <protection locked="0"/>
    </xf>
    <xf numFmtId="0" fontId="0" fillId="9" borderId="70" xfId="0" applyFill="1" applyBorder="1" applyProtection="1">
      <protection locked="0"/>
    </xf>
    <xf numFmtId="0" fontId="0" fillId="9" borderId="0" xfId="0" applyFill="1" applyProtection="1">
      <protection locked="0"/>
    </xf>
    <xf numFmtId="0" fontId="9" fillId="9" borderId="0" xfId="0" applyFont="1" applyFill="1" applyAlignment="1" applyProtection="1">
      <alignment horizontal="center"/>
      <protection locked="0"/>
    </xf>
    <xf numFmtId="0" fontId="9" fillId="9" borderId="57" xfId="0" applyFont="1" applyFill="1" applyBorder="1" applyAlignment="1" applyProtection="1">
      <alignment horizontal="center"/>
      <protection locked="0"/>
    </xf>
    <xf numFmtId="3" fontId="0" fillId="9" borderId="0" xfId="0" applyNumberFormat="1" applyFill="1" applyAlignment="1" applyProtection="1">
      <alignment horizontal="right" wrapText="1"/>
      <protection locked="0"/>
    </xf>
    <xf numFmtId="3" fontId="0" fillId="9" borderId="18" xfId="0" applyNumberFormat="1" applyFill="1" applyBorder="1" applyAlignment="1" applyProtection="1">
      <alignment horizontal="right"/>
      <protection locked="0"/>
    </xf>
    <xf numFmtId="3" fontId="0" fillId="9" borderId="0" xfId="0" applyNumberFormat="1" applyFill="1" applyAlignment="1" applyProtection="1">
      <alignment horizontal="right"/>
      <protection locked="0"/>
    </xf>
    <xf numFmtId="3" fontId="0" fillId="9" borderId="93" xfId="0" applyNumberFormat="1" applyFill="1" applyBorder="1" applyProtection="1">
      <protection locked="0"/>
    </xf>
    <xf numFmtId="0" fontId="0" fillId="9" borderId="70" xfId="0" quotePrefix="1" applyFill="1" applyBorder="1" applyProtection="1">
      <protection locked="0"/>
    </xf>
    <xf numFmtId="0" fontId="0" fillId="9" borderId="0" xfId="0" quotePrefix="1" applyFill="1" applyProtection="1">
      <protection locked="0"/>
    </xf>
    <xf numFmtId="0" fontId="9" fillId="9" borderId="0" xfId="0" quotePrefix="1" applyFont="1" applyFill="1" applyAlignment="1" applyProtection="1">
      <alignment horizontal="center"/>
      <protection locked="0"/>
    </xf>
    <xf numFmtId="3" fontId="2" fillId="9" borderId="18" xfId="0" applyNumberFormat="1" applyFont="1" applyFill="1" applyBorder="1" applyAlignment="1" applyProtection="1">
      <alignment horizontal="right"/>
      <protection locked="0"/>
    </xf>
    <xf numFmtId="3" fontId="2" fillId="9" borderId="0" xfId="0" applyNumberFormat="1" applyFont="1" applyFill="1" applyAlignment="1" applyProtection="1">
      <alignment horizontal="right"/>
      <protection locked="0"/>
    </xf>
    <xf numFmtId="3" fontId="2" fillId="9" borderId="93" xfId="0" applyNumberFormat="1" applyFont="1" applyFill="1" applyBorder="1" applyProtection="1">
      <protection locked="0"/>
    </xf>
    <xf numFmtId="0" fontId="0" fillId="9" borderId="81" xfId="0" applyFill="1" applyBorder="1" applyAlignment="1" applyProtection="1">
      <alignment horizontal="left" wrapText="1" indent="1"/>
      <protection locked="0"/>
    </xf>
    <xf numFmtId="0" fontId="0" fillId="9" borderId="32" xfId="0" applyFill="1" applyBorder="1" applyAlignment="1" applyProtection="1">
      <alignment horizontal="left" wrapText="1" indent="1"/>
      <protection locked="0"/>
    </xf>
    <xf numFmtId="0" fontId="0" fillId="9" borderId="79" xfId="0" applyFill="1" applyBorder="1" applyAlignment="1" applyProtection="1">
      <alignment horizontal="left" wrapText="1" indent="1"/>
      <protection locked="0"/>
    </xf>
    <xf numFmtId="0" fontId="0" fillId="9" borderId="84" xfId="0" applyFill="1" applyBorder="1" applyAlignment="1" applyProtection="1">
      <alignment horizontal="left" wrapText="1" indent="1"/>
      <protection locked="0"/>
    </xf>
    <xf numFmtId="0" fontId="0" fillId="9" borderId="34" xfId="0" applyFill="1" applyBorder="1" applyAlignment="1" applyProtection="1">
      <alignment horizontal="left" wrapText="1" indent="1"/>
      <protection locked="0"/>
    </xf>
    <xf numFmtId="0" fontId="0" fillId="9" borderId="80" xfId="0" applyFill="1" applyBorder="1" applyAlignment="1" applyProtection="1">
      <alignment horizontal="left" wrapText="1" indent="1"/>
      <protection locked="0"/>
    </xf>
    <xf numFmtId="0" fontId="2" fillId="9" borderId="84" xfId="0" applyFont="1" applyFill="1" applyBorder="1" applyAlignment="1" applyProtection="1">
      <alignment horizontal="left" wrapText="1" indent="1"/>
      <protection locked="0"/>
    </xf>
    <xf numFmtId="0" fontId="2" fillId="9" borderId="34" xfId="0" applyFont="1" applyFill="1" applyBorder="1" applyAlignment="1" applyProtection="1">
      <alignment horizontal="left" wrapText="1" indent="1"/>
      <protection locked="0"/>
    </xf>
    <xf numFmtId="0" fontId="2" fillId="9" borderId="80" xfId="0" applyFont="1" applyFill="1" applyBorder="1" applyAlignment="1" applyProtection="1">
      <alignment horizontal="left" wrapText="1" indent="1"/>
      <protection locked="0"/>
    </xf>
    <xf numFmtId="0" fontId="4" fillId="9" borderId="64" xfId="0" applyFont="1" applyFill="1" applyBorder="1" applyProtection="1">
      <protection locked="0"/>
    </xf>
    <xf numFmtId="0" fontId="4" fillId="9" borderId="27" xfId="0" applyFont="1" applyFill="1" applyBorder="1" applyProtection="1">
      <protection locked="0"/>
    </xf>
    <xf numFmtId="0" fontId="9" fillId="9" borderId="27" xfId="0" applyFont="1" applyFill="1" applyBorder="1" applyAlignment="1" applyProtection="1">
      <alignment horizontal="center"/>
      <protection locked="0"/>
    </xf>
    <xf numFmtId="0" fontId="9" fillId="9" borderId="51" xfId="0" applyFont="1" applyFill="1" applyBorder="1" applyAlignment="1" applyProtection="1">
      <alignment horizontal="center"/>
      <protection locked="0"/>
    </xf>
    <xf numFmtId="0" fontId="4" fillId="9" borderId="70" xfId="0" applyFont="1" applyFill="1" applyBorder="1" applyProtection="1">
      <protection locked="0"/>
    </xf>
    <xf numFmtId="0" fontId="4" fillId="9" borderId="0" xfId="0" applyFont="1" applyFill="1" applyProtection="1">
      <protection locked="0"/>
    </xf>
    <xf numFmtId="0" fontId="9" fillId="9" borderId="57" xfId="0" applyFont="1" applyFill="1" applyBorder="1" applyAlignment="1" applyProtection="1">
      <alignment horizontal="center" wrapText="1"/>
      <protection locked="0"/>
    </xf>
    <xf numFmtId="0" fontId="2" fillId="9" borderId="0" xfId="0" applyFont="1" applyFill="1" applyAlignment="1" applyProtection="1">
      <alignment wrapText="1"/>
      <protection locked="0"/>
    </xf>
    <xf numFmtId="0" fontId="2" fillId="9" borderId="57" xfId="0" applyFont="1" applyFill="1" applyBorder="1" applyAlignment="1">
      <alignment wrapText="1"/>
    </xf>
    <xf numFmtId="9" fontId="4" fillId="9" borderId="126" xfId="2" applyFont="1" applyFill="1" applyBorder="1" applyAlignment="1" applyProtection="1">
      <alignment horizontal="right"/>
      <protection locked="0"/>
    </xf>
    <xf numFmtId="0" fontId="4" fillId="9" borderId="50" xfId="2" applyNumberFormat="1" applyFont="1" applyFill="1" applyBorder="1" applyAlignment="1" applyProtection="1">
      <alignment horizontal="left"/>
      <protection locked="0"/>
    </xf>
    <xf numFmtId="9" fontId="4" fillId="9" borderId="50" xfId="2" applyFont="1" applyFill="1" applyBorder="1" applyAlignment="1" applyProtection="1">
      <alignment horizontal="right"/>
      <protection locked="0"/>
    </xf>
    <xf numFmtId="0" fontId="4" fillId="9" borderId="127" xfId="2" applyNumberFormat="1" applyFont="1" applyFill="1" applyBorder="1" applyAlignment="1" applyProtection="1">
      <alignment horizontal="left"/>
      <protection locked="0"/>
    </xf>
    <xf numFmtId="0" fontId="2" fillId="9" borderId="0" xfId="0" applyFont="1" applyFill="1" applyAlignment="1" applyProtection="1">
      <alignment horizontal="left" vertical="center" wrapText="1" indent="2"/>
      <protection locked="0"/>
    </xf>
    <xf numFmtId="3" fontId="0" fillId="7" borderId="114" xfId="1" applyNumberFormat="1" applyFont="1" applyFill="1" applyBorder="1" applyAlignment="1" applyProtection="1">
      <alignment horizontal="right"/>
      <protection locked="0"/>
    </xf>
    <xf numFmtId="3" fontId="0" fillId="7" borderId="80" xfId="1" applyNumberFormat="1" applyFont="1" applyFill="1" applyBorder="1" applyAlignment="1" applyProtection="1">
      <alignment horizontal="right"/>
      <protection locked="0"/>
    </xf>
    <xf numFmtId="3" fontId="0" fillId="7" borderId="116" xfId="1" applyNumberFormat="1" applyFont="1" applyFill="1" applyBorder="1" applyAlignment="1" applyProtection="1">
      <alignment horizontal="right"/>
      <protection locked="0"/>
    </xf>
    <xf numFmtId="3" fontId="0" fillId="7" borderId="83" xfId="1" applyNumberFormat="1" applyFont="1" applyFill="1" applyBorder="1" applyAlignment="1" applyProtection="1">
      <alignment horizontal="right"/>
      <protection locked="0"/>
    </xf>
    <xf numFmtId="3" fontId="4" fillId="7" borderId="107" xfId="1" applyNumberFormat="1" applyFont="1" applyFill="1" applyBorder="1" applyAlignment="1" applyProtection="1">
      <alignment horizontal="right"/>
      <protection locked="0"/>
    </xf>
    <xf numFmtId="3" fontId="4" fillId="7" borderId="59" xfId="1" applyNumberFormat="1" applyFont="1" applyFill="1" applyBorder="1" applyAlignment="1" applyProtection="1">
      <alignment horizontal="right"/>
      <protection locked="0"/>
    </xf>
    <xf numFmtId="3" fontId="0" fillId="0" borderId="69" xfId="1" applyNumberFormat="1" applyFont="1" applyFill="1" applyBorder="1" applyAlignment="1" applyProtection="1">
      <alignment horizontal="right"/>
      <protection locked="0"/>
    </xf>
    <xf numFmtId="3" fontId="0" fillId="0" borderId="16" xfId="1" applyNumberFormat="1" applyFont="1" applyFill="1" applyBorder="1" applyAlignment="1" applyProtection="1">
      <alignment horizontal="right"/>
      <protection locked="0"/>
    </xf>
    <xf numFmtId="3" fontId="4" fillId="4" borderId="118" xfId="1" applyNumberFormat="1" applyFont="1" applyFill="1" applyBorder="1" applyAlignment="1" applyProtection="1">
      <alignment horizontal="right"/>
      <protection locked="0"/>
    </xf>
    <xf numFmtId="3" fontId="4" fillId="4" borderId="60" xfId="1" applyNumberFormat="1" applyFont="1" applyFill="1" applyBorder="1" applyAlignment="1" applyProtection="1">
      <alignment horizontal="right"/>
      <protection locked="0"/>
    </xf>
    <xf numFmtId="3" fontId="4" fillId="7" borderId="72" xfId="1" applyNumberFormat="1" applyFont="1" applyFill="1" applyBorder="1" applyAlignment="1" applyProtection="1">
      <alignment horizontal="right"/>
      <protection locked="0"/>
    </xf>
    <xf numFmtId="3" fontId="4" fillId="7" borderId="29" xfId="1" applyNumberFormat="1" applyFont="1" applyFill="1" applyBorder="1" applyAlignment="1" applyProtection="1">
      <alignment horizontal="right"/>
      <protection locked="0"/>
    </xf>
    <xf numFmtId="3" fontId="4" fillId="5" borderId="107" xfId="0" applyNumberFormat="1" applyFont="1" applyFill="1" applyBorder="1" applyAlignment="1" applyProtection="1">
      <alignment horizontal="center" wrapText="1"/>
      <protection locked="0"/>
    </xf>
    <xf numFmtId="3" fontId="4" fillId="5" borderId="29" xfId="0" applyNumberFormat="1" applyFont="1" applyFill="1" applyBorder="1" applyAlignment="1" applyProtection="1">
      <alignment horizontal="center" wrapText="1"/>
      <protection locked="0"/>
    </xf>
    <xf numFmtId="3" fontId="2" fillId="7" borderId="81" xfId="1" applyNumberFormat="1" applyFont="1" applyFill="1" applyBorder="1" applyAlignment="1" applyProtection="1">
      <alignment horizontal="right"/>
      <protection locked="0"/>
    </xf>
    <xf numFmtId="3" fontId="2" fillId="7" borderId="111" xfId="1" applyNumberFormat="1" applyFont="1" applyFill="1" applyBorder="1" applyAlignment="1" applyProtection="1">
      <alignment horizontal="right"/>
      <protection locked="0"/>
    </xf>
    <xf numFmtId="3" fontId="0" fillId="7" borderId="84" xfId="1" applyNumberFormat="1" applyFont="1" applyFill="1" applyBorder="1" applyAlignment="1" applyProtection="1">
      <alignment horizontal="right"/>
      <protection locked="0"/>
    </xf>
    <xf numFmtId="3" fontId="0" fillId="7" borderId="113" xfId="1" applyNumberFormat="1" applyFont="1" applyFill="1" applyBorder="1" applyAlignment="1" applyProtection="1">
      <alignment horizontal="right"/>
      <protection locked="0"/>
    </xf>
    <xf numFmtId="3" fontId="0" fillId="7" borderId="82" xfId="1" applyNumberFormat="1" applyFont="1" applyFill="1" applyBorder="1" applyAlignment="1" applyProtection="1">
      <alignment horizontal="right"/>
      <protection locked="0"/>
    </xf>
    <xf numFmtId="3" fontId="0" fillId="7" borderId="115" xfId="1" applyNumberFormat="1" applyFont="1" applyFill="1" applyBorder="1" applyAlignment="1" applyProtection="1">
      <alignment horizontal="right"/>
      <protection locked="0"/>
    </xf>
    <xf numFmtId="3" fontId="0" fillId="7" borderId="17" xfId="1" applyNumberFormat="1" applyFont="1" applyFill="1" applyBorder="1" applyAlignment="1" applyProtection="1">
      <alignment horizontal="right"/>
      <protection locked="0"/>
    </xf>
    <xf numFmtId="3" fontId="0" fillId="7" borderId="57" xfId="1" applyNumberFormat="1" applyFont="1" applyFill="1" applyBorder="1" applyAlignment="1" applyProtection="1">
      <alignment horizontal="right"/>
      <protection locked="0"/>
    </xf>
    <xf numFmtId="3" fontId="4" fillId="0" borderId="64" xfId="1" applyNumberFormat="1" applyFont="1" applyFill="1" applyBorder="1" applyAlignment="1" applyProtection="1">
      <alignment horizontal="right"/>
      <protection locked="0"/>
    </xf>
    <xf numFmtId="3" fontId="4" fillId="0" borderId="27" xfId="1" applyNumberFormat="1" applyFont="1" applyFill="1" applyBorder="1" applyAlignment="1" applyProtection="1">
      <alignment horizontal="right"/>
      <protection locked="0"/>
    </xf>
    <xf numFmtId="3" fontId="4" fillId="0" borderId="117" xfId="1" applyNumberFormat="1" applyFont="1" applyFill="1" applyBorder="1" applyAlignment="1" applyProtection="1">
      <alignment horizontal="right"/>
      <protection locked="0"/>
    </xf>
    <xf numFmtId="3" fontId="4" fillId="0" borderId="51" xfId="1" applyNumberFormat="1" applyFont="1" applyFill="1" applyBorder="1" applyAlignment="1" applyProtection="1">
      <alignment horizontal="right"/>
      <protection locked="0"/>
    </xf>
    <xf numFmtId="3" fontId="0" fillId="0" borderId="70" xfId="1" applyNumberFormat="1" applyFont="1" applyFill="1" applyBorder="1" applyAlignment="1" applyProtection="1">
      <alignment horizontal="right"/>
      <protection locked="0"/>
    </xf>
    <xf numFmtId="3" fontId="0" fillId="0" borderId="18" xfId="1" applyNumberFormat="1" applyFont="1" applyFill="1" applyBorder="1" applyAlignment="1" applyProtection="1">
      <alignment horizontal="right"/>
      <protection locked="0"/>
    </xf>
    <xf numFmtId="3" fontId="0" fillId="0" borderId="17" xfId="1" applyNumberFormat="1" applyFont="1" applyFill="1" applyBorder="1" applyAlignment="1" applyProtection="1">
      <alignment horizontal="right"/>
      <protection locked="0"/>
    </xf>
    <xf numFmtId="3" fontId="0" fillId="0" borderId="57" xfId="1" applyNumberFormat="1" applyFont="1" applyFill="1" applyBorder="1" applyAlignment="1" applyProtection="1">
      <alignment horizontal="right"/>
      <protection locked="0"/>
    </xf>
    <xf numFmtId="3" fontId="0" fillId="0" borderId="110" xfId="1" applyNumberFormat="1" applyFont="1" applyFill="1" applyBorder="1" applyAlignment="1" applyProtection="1">
      <alignment horizontal="right"/>
      <protection locked="0"/>
    </xf>
    <xf numFmtId="3" fontId="0" fillId="0" borderId="78" xfId="1" applyNumberFormat="1" applyFont="1" applyFill="1" applyBorder="1" applyAlignment="1" applyProtection="1">
      <alignment horizontal="right"/>
      <protection locked="0"/>
    </xf>
    <xf numFmtId="3" fontId="4" fillId="6" borderId="119" xfId="1" applyNumberFormat="1" applyFont="1" applyFill="1" applyBorder="1" applyAlignment="1" applyProtection="1">
      <alignment horizontal="right"/>
      <protection locked="0"/>
    </xf>
    <xf numFmtId="3" fontId="4" fillId="6" borderId="63" xfId="1" applyNumberFormat="1" applyFont="1" applyFill="1" applyBorder="1" applyAlignment="1" applyProtection="1">
      <alignment horizontal="right"/>
      <protection locked="0"/>
    </xf>
    <xf numFmtId="0" fontId="2" fillId="0" borderId="70" xfId="0" applyFont="1" applyBorder="1" applyAlignment="1" applyProtection="1">
      <alignment horizontal="left" vertical="center" wrapText="1" indent="2"/>
      <protection locked="0"/>
    </xf>
    <xf numFmtId="3" fontId="11" fillId="7" borderId="64" xfId="1" applyNumberFormat="1" applyFont="1" applyFill="1" applyBorder="1" applyAlignment="1" applyProtection="1">
      <alignment horizontal="right"/>
      <protection locked="0"/>
    </xf>
    <xf numFmtId="3" fontId="11" fillId="7" borderId="27" xfId="1" applyNumberFormat="1" applyFont="1" applyFill="1" applyBorder="1" applyAlignment="1" applyProtection="1">
      <alignment horizontal="right"/>
      <protection locked="0"/>
    </xf>
    <xf numFmtId="3" fontId="4" fillId="4" borderId="73" xfId="1" applyNumberFormat="1" applyFont="1" applyFill="1" applyBorder="1" applyAlignment="1" applyProtection="1">
      <alignment horizontal="right"/>
      <protection locked="0"/>
    </xf>
    <xf numFmtId="3" fontId="4" fillId="4" borderId="30" xfId="1" applyNumberFormat="1" applyFont="1" applyFill="1" applyBorder="1" applyAlignment="1" applyProtection="1">
      <alignment horizontal="right"/>
      <protection locked="0"/>
    </xf>
    <xf numFmtId="3" fontId="11" fillId="7" borderId="107" xfId="1" applyNumberFormat="1" applyFont="1" applyFill="1" applyBorder="1" applyAlignment="1" applyProtection="1">
      <alignment horizontal="right"/>
      <protection locked="0"/>
    </xf>
    <xf numFmtId="3" fontId="11" fillId="7" borderId="59" xfId="1" applyNumberFormat="1" applyFont="1" applyFill="1" applyBorder="1" applyAlignment="1" applyProtection="1">
      <alignment horizontal="right"/>
      <protection locked="0"/>
    </xf>
    <xf numFmtId="3" fontId="4" fillId="6" borderId="74" xfId="1" applyNumberFormat="1" applyFont="1" applyFill="1" applyBorder="1" applyAlignment="1" applyProtection="1">
      <alignment horizontal="right"/>
      <protection locked="0"/>
    </xf>
    <xf numFmtId="3" fontId="4" fillId="6" borderId="62" xfId="1" applyNumberFormat="1" applyFont="1" applyFill="1" applyBorder="1" applyAlignment="1" applyProtection="1">
      <alignment horizontal="right"/>
      <protection locked="0"/>
    </xf>
    <xf numFmtId="3" fontId="0" fillId="7" borderId="70" xfId="1" applyNumberFormat="1" applyFont="1" applyFill="1" applyBorder="1" applyAlignment="1" applyProtection="1">
      <alignment horizontal="right"/>
      <protection locked="0"/>
    </xf>
    <xf numFmtId="3" fontId="0" fillId="7" borderId="18" xfId="1" applyNumberFormat="1" applyFont="1" applyFill="1" applyBorder="1" applyAlignment="1" applyProtection="1">
      <alignment horizontal="right"/>
      <protection locked="0"/>
    </xf>
    <xf numFmtId="3" fontId="0" fillId="0" borderId="71" xfId="1" applyNumberFormat="1" applyFont="1" applyFill="1" applyBorder="1" applyAlignment="1" applyProtection="1">
      <alignment horizontal="right"/>
      <protection locked="0"/>
    </xf>
    <xf numFmtId="3" fontId="0" fillId="0" borderId="108" xfId="1" applyNumberFormat="1" applyFont="1" applyFill="1" applyBorder="1" applyAlignment="1" applyProtection="1">
      <alignment horizontal="right"/>
      <protection locked="0"/>
    </xf>
    <xf numFmtId="3" fontId="4" fillId="7" borderId="117" xfId="1" applyNumberFormat="1" applyFont="1" applyFill="1" applyBorder="1" applyAlignment="1" applyProtection="1">
      <alignment horizontal="right"/>
      <protection locked="0"/>
    </xf>
    <xf numFmtId="3" fontId="4" fillId="7" borderId="51" xfId="1" applyNumberFormat="1" applyFont="1" applyFill="1" applyBorder="1" applyAlignment="1" applyProtection="1">
      <alignment horizontal="right"/>
      <protection locked="0"/>
    </xf>
    <xf numFmtId="3" fontId="0" fillId="0" borderId="109" xfId="1" applyNumberFormat="1" applyFont="1" applyFill="1" applyBorder="1" applyAlignment="1" applyProtection="1">
      <alignment horizontal="right"/>
      <protection locked="0"/>
    </xf>
    <xf numFmtId="3" fontId="0" fillId="0" borderId="56" xfId="1" applyNumberFormat="1" applyFont="1" applyFill="1" applyBorder="1" applyAlignment="1" applyProtection="1">
      <alignment horizontal="right"/>
      <protection locked="0"/>
    </xf>
    <xf numFmtId="3" fontId="4" fillId="7" borderId="64" xfId="1" applyNumberFormat="1" applyFont="1" applyFill="1" applyBorder="1" applyAlignment="1" applyProtection="1">
      <alignment horizontal="right"/>
      <protection locked="0"/>
    </xf>
    <xf numFmtId="3" fontId="4" fillId="7" borderId="1" xfId="1" applyNumberFormat="1" applyFont="1" applyFill="1" applyBorder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left" wrapText="1"/>
      <protection locked="0"/>
    </xf>
    <xf numFmtId="3" fontId="2" fillId="7" borderId="112" xfId="1" applyNumberFormat="1" applyFont="1" applyFill="1" applyBorder="1" applyAlignment="1" applyProtection="1">
      <alignment horizontal="right"/>
      <protection locked="0"/>
    </xf>
    <xf numFmtId="3" fontId="2" fillId="7" borderId="79" xfId="1" applyNumberFormat="1" applyFont="1" applyFill="1" applyBorder="1" applyAlignment="1" applyProtection="1">
      <alignment horizontal="right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0" fontId="0" fillId="2" borderId="7" xfId="0" applyNumberFormat="1" applyFill="1" applyBorder="1" applyAlignment="1" applyProtection="1">
      <alignment horizontal="right"/>
      <protection locked="0"/>
    </xf>
    <xf numFmtId="10" fontId="0" fillId="2" borderId="8" xfId="0" applyNumberFormat="1" applyFill="1" applyBorder="1" applyAlignment="1" applyProtection="1">
      <alignment horizontal="right"/>
      <protection locked="0"/>
    </xf>
    <xf numFmtId="10" fontId="0" fillId="2" borderId="23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10" fontId="4" fillId="6" borderId="36" xfId="0" applyNumberFormat="1" applyFont="1" applyFill="1" applyBorder="1" applyAlignment="1" applyProtection="1">
      <alignment horizontal="right"/>
      <protection locked="0"/>
    </xf>
    <xf numFmtId="10" fontId="4" fillId="6" borderId="35" xfId="0" applyNumberFormat="1" applyFont="1" applyFill="1" applyBorder="1" applyAlignment="1" applyProtection="1">
      <alignment horizontal="right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14" formatCode="0.00%"/>
    </dxf>
    <dxf>
      <numFmt numFmtId="165" formatCode="&quot;$&quot;#,##0"/>
    </dxf>
    <dxf>
      <numFmt numFmtId="1" formatCode="0"/>
    </dxf>
  </dxfs>
  <tableStyles count="0" defaultTableStyle="TableStyleMedium2" defaultPivotStyle="PivotStyleLight16"/>
  <colors>
    <mruColors>
      <color rgb="FFFFFF99"/>
      <color rgb="FFECECEC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earch.iu.edu/funding-proposals/proposals/budgets/rates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grants.nih.gov/grants/how-to-apply-application-guide/format-and-write/develop-your-budget.htm" TargetMode="External"/><Relationship Id="rId1" Type="http://schemas.openxmlformats.org/officeDocument/2006/relationships/hyperlink" Target="https://research.iu.edu/funding-proposals/proposals/budgets/rates.html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5"/>
  <sheetViews>
    <sheetView tabSelected="1" zoomScaleNormal="100" workbookViewId="0">
      <pane ySplit="6" topLeftCell="A7" activePane="bottomLeft" state="frozen"/>
      <selection pane="bottomLeft" activeCell="B1" sqref="B1:I1"/>
    </sheetView>
  </sheetViews>
  <sheetFormatPr defaultColWidth="8.85546875" defaultRowHeight="12.75" x14ac:dyDescent="0.2"/>
  <cols>
    <col min="1" max="1" width="25.7109375" style="1" customWidth="1"/>
    <col min="2" max="2" width="22.140625" style="1" customWidth="1"/>
    <col min="3" max="3" width="12.42578125" style="2" bestFit="1" customWidth="1"/>
    <col min="4" max="5" width="6.5703125" style="2" customWidth="1"/>
    <col min="6" max="6" width="13.28515625" style="11" bestFit="1" customWidth="1"/>
    <col min="7" max="7" width="11.140625" style="8" customWidth="1"/>
    <col min="8" max="8" width="11.42578125" style="1" customWidth="1"/>
    <col min="9" max="9" width="11.140625" style="1" customWidth="1"/>
    <col min="10" max="11" width="11.7109375" style="1" customWidth="1"/>
    <col min="12" max="12" width="4.42578125" style="1" customWidth="1"/>
    <col min="13" max="13" width="11.7109375" style="1" bestFit="1" customWidth="1"/>
    <col min="14" max="14" width="10.28515625" style="1" customWidth="1"/>
    <col min="15" max="21" width="8.85546875" style="1"/>
    <col min="22" max="24" width="9.28515625" style="1" bestFit="1" customWidth="1"/>
    <col min="25" max="25" width="9.28515625" style="1" customWidth="1"/>
    <col min="26" max="27" width="8.85546875" style="1"/>
    <col min="28" max="28" width="9.28515625" style="1" bestFit="1" customWidth="1"/>
    <col min="29" max="16384" width="8.85546875" style="1"/>
  </cols>
  <sheetData>
    <row r="1" spans="1:28" ht="15.75" x14ac:dyDescent="0.25">
      <c r="A1" s="85" t="s">
        <v>79</v>
      </c>
      <c r="B1" s="344"/>
      <c r="C1" s="344"/>
      <c r="D1" s="344"/>
      <c r="E1" s="344"/>
      <c r="F1" s="344"/>
      <c r="G1" s="344"/>
      <c r="H1" s="344"/>
      <c r="I1" s="344"/>
      <c r="J1" s="201" t="s">
        <v>101</v>
      </c>
      <c r="K1" s="202">
        <v>45540</v>
      </c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</row>
    <row r="2" spans="1:28" x14ac:dyDescent="0.2">
      <c r="A2" s="8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x14ac:dyDescent="0.2">
      <c r="A3" s="89" t="s">
        <v>81</v>
      </c>
      <c r="B3" s="90">
        <v>45292</v>
      </c>
      <c r="C3" s="90"/>
      <c r="D3" s="90"/>
      <c r="E3" s="90"/>
      <c r="G3" s="91"/>
      <c r="H3" s="96"/>
      <c r="I3" s="97" t="s">
        <v>80</v>
      </c>
      <c r="J3" s="98">
        <v>0.03</v>
      </c>
      <c r="K3" s="88"/>
      <c r="L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spans="1:28" x14ac:dyDescent="0.2">
      <c r="A4" s="89" t="s">
        <v>83</v>
      </c>
      <c r="B4" s="90">
        <v>45657</v>
      </c>
      <c r="C4" s="90"/>
      <c r="D4" s="90"/>
      <c r="E4" s="90"/>
      <c r="G4" s="99"/>
      <c r="H4" s="99"/>
      <c r="I4" s="100" t="s">
        <v>82</v>
      </c>
      <c r="J4" s="101">
        <v>0.05</v>
      </c>
      <c r="K4" s="88"/>
      <c r="L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15.75" thickBot="1" x14ac:dyDescent="0.3">
      <c r="A5" s="238" t="s">
        <v>36</v>
      </c>
      <c r="B5" s="232"/>
      <c r="C5" s="122"/>
      <c r="D5" s="122"/>
      <c r="E5" s="122"/>
      <c r="F5" s="126"/>
      <c r="G5" s="100"/>
      <c r="H5" s="100"/>
      <c r="I5" s="100" t="s">
        <v>84</v>
      </c>
      <c r="J5" s="101">
        <v>0.05</v>
      </c>
      <c r="M5" s="92"/>
      <c r="T5" s="26"/>
      <c r="W5" s="93"/>
    </row>
    <row r="6" spans="1:28" ht="15.75" thickTop="1" x14ac:dyDescent="0.25">
      <c r="A6" s="46"/>
      <c r="B6" s="80"/>
      <c r="C6" s="47"/>
      <c r="D6" s="47"/>
      <c r="E6" s="47"/>
      <c r="F6" s="48"/>
      <c r="G6" s="286" t="s">
        <v>102</v>
      </c>
      <c r="H6" s="289">
        <v>1</v>
      </c>
      <c r="I6" s="288" t="s">
        <v>102</v>
      </c>
      <c r="J6" s="287">
        <v>2</v>
      </c>
      <c r="K6" s="71" t="s">
        <v>66</v>
      </c>
    </row>
    <row r="7" spans="1:28" ht="15" x14ac:dyDescent="0.25">
      <c r="A7" s="193"/>
      <c r="B7" s="122"/>
      <c r="C7" s="194"/>
      <c r="D7" s="194"/>
      <c r="E7" s="194"/>
      <c r="F7" s="195"/>
      <c r="G7" s="197">
        <f>B3</f>
        <v>45292</v>
      </c>
      <c r="H7" s="197">
        <v>45473</v>
      </c>
      <c r="I7" s="198">
        <v>45474</v>
      </c>
      <c r="J7" s="198">
        <f>B4</f>
        <v>45657</v>
      </c>
      <c r="K7" s="196"/>
    </row>
    <row r="8" spans="1:28" ht="15" x14ac:dyDescent="0.25">
      <c r="A8" s="193"/>
      <c r="B8" s="122"/>
      <c r="C8" s="194"/>
      <c r="D8" s="194"/>
      <c r="E8" s="194"/>
      <c r="F8" s="195"/>
      <c r="G8" s="233">
        <f>ROUND(((DATEDIF(G7,H7,"D"))/30),0)</f>
        <v>6</v>
      </c>
      <c r="H8" s="234"/>
      <c r="I8" s="235">
        <f>ROUND(((DATEDIF(I7,J7,"D"))/30),0)</f>
        <v>6</v>
      </c>
      <c r="J8" s="236"/>
      <c r="K8" s="196"/>
    </row>
    <row r="9" spans="1:28" ht="28.5" customHeight="1" thickBot="1" x14ac:dyDescent="0.25">
      <c r="A9" s="132" t="s">
        <v>51</v>
      </c>
      <c r="B9" s="13" t="s">
        <v>50</v>
      </c>
      <c r="C9" s="12" t="s">
        <v>2</v>
      </c>
      <c r="D9" s="303" t="s">
        <v>99</v>
      </c>
      <c r="E9" s="304"/>
      <c r="F9" s="49" t="s">
        <v>42</v>
      </c>
      <c r="G9" s="12" t="s">
        <v>1</v>
      </c>
      <c r="H9" s="12" t="s">
        <v>65</v>
      </c>
      <c r="I9" s="12" t="s">
        <v>1</v>
      </c>
      <c r="J9" s="12" t="s">
        <v>65</v>
      </c>
      <c r="K9" s="72"/>
      <c r="L9" s="3"/>
    </row>
    <row r="10" spans="1:28" x14ac:dyDescent="0.2">
      <c r="A10" s="50" t="s">
        <v>6</v>
      </c>
      <c r="B10" s="22"/>
      <c r="C10" s="14"/>
      <c r="D10" s="14"/>
      <c r="E10" s="14"/>
      <c r="F10" s="51"/>
      <c r="G10" s="15"/>
      <c r="H10" s="45"/>
      <c r="I10" s="16"/>
      <c r="J10" s="45"/>
      <c r="K10" s="73"/>
    </row>
    <row r="11" spans="1:28" x14ac:dyDescent="0.2">
      <c r="A11" s="130"/>
      <c r="B11" s="78" t="s">
        <v>52</v>
      </c>
      <c r="C11" s="127"/>
      <c r="D11" s="123">
        <v>0</v>
      </c>
      <c r="E11" s="123">
        <v>0</v>
      </c>
      <c r="F11" s="203">
        <v>0</v>
      </c>
      <c r="G11" s="102">
        <f t="shared" ref="G11:G17" si="0">IF($C11="12-month",$G$8*D11, IF($C11="9-month",$G$8*D11, IF($C11="summer", 3*D11, IF($C11="grad",D11*$G$8/2, IF($C11="hourly",D11/2080*12,0)))))</f>
        <v>0</v>
      </c>
      <c r="H11" s="206">
        <f>ROUND(IF(C11="12-month",(F11/12*G11),IF(C11="9-month",(F11/10*G11),IF(C11="summer",F11*0.025*13*D11,IF(C11="grad",(F11*D11/12*$G$8),IF(C11="hourly",D11*F11,))))),0)</f>
        <v>0</v>
      </c>
      <c r="I11" s="102">
        <f t="shared" ref="I11:I17" si="1">IF($C11="12-month",$I$8*E11, IF($C11="9-month",9*E11, IF($C11="summer", 3*E11, IF($C11="grad",E11*6, IF($C11="hourly",E11/2080*12,0)))))</f>
        <v>0</v>
      </c>
      <c r="J11" s="206">
        <f>ROUND(IF(C11="12-month",(F11/12*I11),IF(C11="9-month",(F11/9*I11),IF(C11="summer",F11*0.025*13*E11,IF(C11="grad",(F11*E11/12*$I$8),IF(C11="hourly",E11*F11,))))),0)*(1+$J$3)</f>
        <v>0</v>
      </c>
      <c r="K11" s="220">
        <f t="shared" ref="K11:K17" si="2">H11+J11</f>
        <v>0</v>
      </c>
    </row>
    <row r="12" spans="1:28" x14ac:dyDescent="0.2">
      <c r="A12" s="131"/>
      <c r="B12" s="79"/>
      <c r="C12" s="128"/>
      <c r="D12" s="124">
        <v>0</v>
      </c>
      <c r="E12" s="124">
        <v>0</v>
      </c>
      <c r="F12" s="204">
        <v>0</v>
      </c>
      <c r="G12" s="103">
        <f t="shared" si="0"/>
        <v>0</v>
      </c>
      <c r="H12" s="207">
        <f t="shared" ref="H12:H17" si="3">ROUND(IF(C12="12-month",(F12/12*G12),IF(C12="9-month",(F12/10*G12),IF(C12="summer",F12*0.025*13*D12,IF(C12="grad",(F12*D12/12*$G$8),IF(C12="hourly",D12*F12,))))),0)</f>
        <v>0</v>
      </c>
      <c r="I12" s="103">
        <f t="shared" si="1"/>
        <v>0</v>
      </c>
      <c r="J12" s="206">
        <f t="shared" ref="J12:J17" si="4">ROUND(IF(C12="12-month",(F12/12*I12),IF(C12="9-month",(F12/9*I12),IF(C12="summer",F12*0.025*13*E12,IF(C12="grad",(F12*E12/12*$I$8),IF(C12="hourly",E12*F12,))))),0)*(1+$J$3)</f>
        <v>0</v>
      </c>
      <c r="K12" s="221">
        <f t="shared" si="2"/>
        <v>0</v>
      </c>
      <c r="L12" s="3"/>
    </row>
    <row r="13" spans="1:28" x14ac:dyDescent="0.2">
      <c r="A13" s="131"/>
      <c r="B13" s="25"/>
      <c r="C13" s="128"/>
      <c r="D13" s="124">
        <v>0</v>
      </c>
      <c r="E13" s="124">
        <v>0</v>
      </c>
      <c r="F13" s="204">
        <v>0</v>
      </c>
      <c r="G13" s="103">
        <f t="shared" si="0"/>
        <v>0</v>
      </c>
      <c r="H13" s="207">
        <f t="shared" si="3"/>
        <v>0</v>
      </c>
      <c r="I13" s="103">
        <f t="shared" si="1"/>
        <v>0</v>
      </c>
      <c r="J13" s="206">
        <f t="shared" si="4"/>
        <v>0</v>
      </c>
      <c r="K13" s="221">
        <f t="shared" si="2"/>
        <v>0</v>
      </c>
      <c r="L13" s="3"/>
    </row>
    <row r="14" spans="1:28" x14ac:dyDescent="0.2">
      <c r="A14" s="131"/>
      <c r="B14" s="25"/>
      <c r="C14" s="128"/>
      <c r="D14" s="124">
        <v>0</v>
      </c>
      <c r="E14" s="124">
        <v>0</v>
      </c>
      <c r="F14" s="204">
        <v>0</v>
      </c>
      <c r="G14" s="103">
        <f t="shared" si="0"/>
        <v>0</v>
      </c>
      <c r="H14" s="207">
        <f t="shared" si="3"/>
        <v>0</v>
      </c>
      <c r="I14" s="103">
        <f t="shared" si="1"/>
        <v>0</v>
      </c>
      <c r="J14" s="206">
        <f t="shared" si="4"/>
        <v>0</v>
      </c>
      <c r="K14" s="221">
        <f t="shared" si="2"/>
        <v>0</v>
      </c>
      <c r="L14" s="3"/>
    </row>
    <row r="15" spans="1:28" x14ac:dyDescent="0.2">
      <c r="A15" s="52"/>
      <c r="B15" s="81"/>
      <c r="C15" s="128"/>
      <c r="D15" s="124">
        <v>0</v>
      </c>
      <c r="E15" s="124">
        <v>0</v>
      </c>
      <c r="F15" s="204">
        <v>0</v>
      </c>
      <c r="G15" s="103">
        <f t="shared" si="0"/>
        <v>0</v>
      </c>
      <c r="H15" s="207">
        <f t="shared" si="3"/>
        <v>0</v>
      </c>
      <c r="I15" s="103">
        <f t="shared" si="1"/>
        <v>0</v>
      </c>
      <c r="J15" s="206">
        <f t="shared" si="4"/>
        <v>0</v>
      </c>
      <c r="K15" s="221">
        <f t="shared" si="2"/>
        <v>0</v>
      </c>
    </row>
    <row r="16" spans="1:28" x14ac:dyDescent="0.2">
      <c r="A16" s="52"/>
      <c r="B16" s="81"/>
      <c r="C16" s="128"/>
      <c r="D16" s="124">
        <v>0</v>
      </c>
      <c r="E16" s="124">
        <v>0</v>
      </c>
      <c r="F16" s="204">
        <v>0</v>
      </c>
      <c r="G16" s="103">
        <f t="shared" si="0"/>
        <v>0</v>
      </c>
      <c r="H16" s="207">
        <f t="shared" si="3"/>
        <v>0</v>
      </c>
      <c r="I16" s="103">
        <f t="shared" si="1"/>
        <v>0</v>
      </c>
      <c r="J16" s="206">
        <f>ROUND(IF(C16="12-month",(F16/12*I16),IF(C16="9-month",(F16/9*I16),IF(C16="summer",F16*0.025*13*E16,IF(C16="grad",(F16*E16/12*$I$8),IF(C16="hourly",E16*F16,))))),0)*(1+$J$3)</f>
        <v>0</v>
      </c>
      <c r="K16" s="221">
        <f t="shared" si="2"/>
        <v>0</v>
      </c>
      <c r="L16" s="3"/>
    </row>
    <row r="17" spans="1:14" x14ac:dyDescent="0.2">
      <c r="A17" s="53"/>
      <c r="B17" s="82"/>
      <c r="C17" s="129"/>
      <c r="D17" s="125">
        <v>0</v>
      </c>
      <c r="E17" s="125">
        <v>0</v>
      </c>
      <c r="F17" s="205">
        <v>0</v>
      </c>
      <c r="G17" s="104">
        <f t="shared" si="0"/>
        <v>0</v>
      </c>
      <c r="H17" s="208">
        <f t="shared" si="3"/>
        <v>0</v>
      </c>
      <c r="I17" s="104">
        <f t="shared" si="1"/>
        <v>0</v>
      </c>
      <c r="J17" s="206">
        <f t="shared" si="4"/>
        <v>0</v>
      </c>
      <c r="K17" s="222">
        <f t="shared" si="2"/>
        <v>0</v>
      </c>
    </row>
    <row r="18" spans="1:14" ht="13.5" thickBot="1" x14ac:dyDescent="0.25">
      <c r="A18" s="54" t="s">
        <v>15</v>
      </c>
      <c r="B18" s="77"/>
      <c r="C18" s="17"/>
      <c r="D18" s="17"/>
      <c r="E18" s="17"/>
      <c r="F18" s="55"/>
      <c r="G18" s="18"/>
      <c r="H18" s="209">
        <f>SUM(H11:H17)</f>
        <v>0</v>
      </c>
      <c r="I18" s="6"/>
      <c r="J18" s="209">
        <f>SUM(J11:J17)</f>
        <v>0</v>
      </c>
      <c r="K18" s="223">
        <f>SUM(K11:K17)</f>
        <v>0</v>
      </c>
    </row>
    <row r="19" spans="1:14" x14ac:dyDescent="0.2">
      <c r="A19" s="133" t="s">
        <v>16</v>
      </c>
      <c r="B19" s="134"/>
      <c r="C19" s="135" t="s">
        <v>43</v>
      </c>
      <c r="D19" s="136"/>
      <c r="E19" s="136"/>
      <c r="F19" s="137" t="s">
        <v>4</v>
      </c>
      <c r="G19" s="138"/>
      <c r="H19" s="138"/>
      <c r="I19" s="139"/>
      <c r="J19" s="138"/>
      <c r="K19" s="140"/>
    </row>
    <row r="20" spans="1:14" x14ac:dyDescent="0.2">
      <c r="A20" s="105" t="str">
        <f>IF(A11&lt;&gt;"",A11,"")</f>
        <v/>
      </c>
      <c r="B20" s="106" t="str">
        <f>IF(B11&lt;&gt;"",B11,"")</f>
        <v>Principal Investigator</v>
      </c>
      <c r="C20" s="127"/>
      <c r="D20" s="117"/>
      <c r="E20" s="117"/>
      <c r="F20" s="192">
        <f>IFERROR(VLOOKUP(C20,'Additional Calculations'!$L$2:$M$11,2,FALSE),0)</f>
        <v>0</v>
      </c>
      <c r="G20" s="305">
        <f>ROUND(IF($C20&lt;&gt;"grad",($H11*$F20),($D11*$F20)*($G$8/12)),0)</f>
        <v>0</v>
      </c>
      <c r="H20" s="306"/>
      <c r="I20" s="345">
        <f>ROUND(IF($C20&lt;&gt;"grad",($J11*$F20),(($F20*$E11)*($I$8/12)*(1+$J$4))),0)</f>
        <v>0</v>
      </c>
      <c r="J20" s="346"/>
      <c r="K20" s="220">
        <f t="shared" ref="K20:K26" si="5">G20+I20</f>
        <v>0</v>
      </c>
    </row>
    <row r="21" spans="1:14" x14ac:dyDescent="0.2">
      <c r="A21" s="107" t="str">
        <f t="shared" ref="A21:B21" si="6">IF(A12&lt;&gt;"",A12,"")</f>
        <v/>
      </c>
      <c r="B21" s="108" t="str">
        <f t="shared" si="6"/>
        <v/>
      </c>
      <c r="C21" s="128"/>
      <c r="D21" s="118"/>
      <c r="E21" s="118"/>
      <c r="F21" s="192">
        <f>IFERROR(VLOOKUP(C21,'Additional Calculations'!$L$2:$M$11,2,FALSE),0)</f>
        <v>0</v>
      </c>
      <c r="G21" s="307">
        <f>ROUND(IF($C21&lt;&gt;"grad",($H12*$F21),($D12*$F21)*($G$8/12)),0)</f>
        <v>0</v>
      </c>
      <c r="H21" s="308"/>
      <c r="I21" s="291">
        <f t="shared" ref="I21:I26" si="7">ROUND(IF($C21&lt;&gt;"grad",($J12*$F21),(($F21*$E12)*($I$8/12)*(1+$J$4))),0)</f>
        <v>0</v>
      </c>
      <c r="J21" s="292"/>
      <c r="K21" s="221">
        <f t="shared" si="5"/>
        <v>0</v>
      </c>
    </row>
    <row r="22" spans="1:14" x14ac:dyDescent="0.2">
      <c r="A22" s="107" t="str">
        <f t="shared" ref="A22:B22" si="8">IF(A13&lt;&gt;"",A13,"")</f>
        <v/>
      </c>
      <c r="B22" s="108" t="str">
        <f t="shared" si="8"/>
        <v/>
      </c>
      <c r="C22" s="128"/>
      <c r="D22" s="118"/>
      <c r="E22" s="118"/>
      <c r="F22" s="192">
        <f>IFERROR(VLOOKUP(C22,'Additional Calculations'!$L$2:$M$11,2,FALSE),0)</f>
        <v>0</v>
      </c>
      <c r="G22" s="307">
        <f t="shared" ref="G22:G26" si="9">ROUND(IF($C22&lt;&gt;"grad",($H13*$F22),($D13*$F22)*($G$8/12)),0)</f>
        <v>0</v>
      </c>
      <c r="H22" s="308"/>
      <c r="I22" s="291">
        <f t="shared" si="7"/>
        <v>0</v>
      </c>
      <c r="J22" s="292"/>
      <c r="K22" s="221">
        <f t="shared" si="5"/>
        <v>0</v>
      </c>
    </row>
    <row r="23" spans="1:14" x14ac:dyDescent="0.2">
      <c r="A23" s="107" t="str">
        <f t="shared" ref="A23:B23" si="10">IF(A14&lt;&gt;"",A14,"")</f>
        <v/>
      </c>
      <c r="B23" s="108" t="str">
        <f t="shared" si="10"/>
        <v/>
      </c>
      <c r="C23" s="128"/>
      <c r="D23" s="118"/>
      <c r="E23" s="118"/>
      <c r="F23" s="192">
        <f>IFERROR(VLOOKUP(C23,'Additional Calculations'!$L$2:$M$11,2,FALSE),0)</f>
        <v>0</v>
      </c>
      <c r="G23" s="307">
        <f t="shared" si="9"/>
        <v>0</v>
      </c>
      <c r="H23" s="308"/>
      <c r="I23" s="291">
        <f t="shared" si="7"/>
        <v>0</v>
      </c>
      <c r="J23" s="292"/>
      <c r="K23" s="221">
        <f t="shared" si="5"/>
        <v>0</v>
      </c>
      <c r="M23" s="2"/>
      <c r="N23" s="2"/>
    </row>
    <row r="24" spans="1:14" ht="12" customHeight="1" x14ac:dyDescent="0.2">
      <c r="A24" s="107" t="str">
        <f t="shared" ref="A24:B24" si="11">IF(A15&lt;&gt;"",A15,"")</f>
        <v/>
      </c>
      <c r="B24" s="108" t="str">
        <f t="shared" si="11"/>
        <v/>
      </c>
      <c r="C24" s="128"/>
      <c r="D24" s="118"/>
      <c r="E24" s="118"/>
      <c r="F24" s="192">
        <f>IFERROR(VLOOKUP(C24,'Additional Calculations'!$L$2:$M$11,2,FALSE),0)</f>
        <v>0</v>
      </c>
      <c r="G24" s="307">
        <f t="shared" si="9"/>
        <v>0</v>
      </c>
      <c r="H24" s="308"/>
      <c r="I24" s="291">
        <f>ROUND(IF($C24&lt;&gt;"grad",($J15*$F24),(($F24*$E15)*($I$8/12)*(1+$J$4))),0)</f>
        <v>0</v>
      </c>
      <c r="J24" s="292"/>
      <c r="K24" s="221">
        <f t="shared" si="5"/>
        <v>0</v>
      </c>
      <c r="M24" s="94"/>
      <c r="N24" s="95"/>
    </row>
    <row r="25" spans="1:14" x14ac:dyDescent="0.2">
      <c r="A25" s="107" t="str">
        <f t="shared" ref="A25:B25" si="12">IF(A16&lt;&gt;"",A16,"")</f>
        <v/>
      </c>
      <c r="B25" s="108" t="str">
        <f t="shared" si="12"/>
        <v/>
      </c>
      <c r="C25" s="128"/>
      <c r="D25" s="118"/>
      <c r="E25" s="118"/>
      <c r="F25" s="192">
        <f>IFERROR(VLOOKUP(C25,'Additional Calculations'!$L$2:$M$11,2,FALSE),0)</f>
        <v>0</v>
      </c>
      <c r="G25" s="307">
        <f t="shared" si="9"/>
        <v>0</v>
      </c>
      <c r="H25" s="308"/>
      <c r="I25" s="291">
        <f t="shared" si="7"/>
        <v>0</v>
      </c>
      <c r="J25" s="292"/>
      <c r="K25" s="221">
        <f t="shared" si="5"/>
        <v>0</v>
      </c>
    </row>
    <row r="26" spans="1:14" x14ac:dyDescent="0.2">
      <c r="A26" s="109" t="str">
        <f t="shared" ref="A26:B26" si="13">IF(A17&lt;&gt;"",A17,"")</f>
        <v/>
      </c>
      <c r="B26" s="110" t="str">
        <f t="shared" si="13"/>
        <v/>
      </c>
      <c r="C26" s="129"/>
      <c r="D26" s="119"/>
      <c r="E26" s="119"/>
      <c r="F26" s="192">
        <f>IFERROR(VLOOKUP(C26,'Additional Calculations'!$L$2:$M$11,2,FALSE),0)</f>
        <v>0</v>
      </c>
      <c r="G26" s="309">
        <f t="shared" si="9"/>
        <v>0</v>
      </c>
      <c r="H26" s="310"/>
      <c r="I26" s="293">
        <f t="shared" si="7"/>
        <v>0</v>
      </c>
      <c r="J26" s="294"/>
      <c r="K26" s="222">
        <f t="shared" si="5"/>
        <v>0</v>
      </c>
    </row>
    <row r="27" spans="1:14" ht="13.5" thickBot="1" x14ac:dyDescent="0.25">
      <c r="A27" s="242" t="s">
        <v>17</v>
      </c>
      <c r="B27" s="243"/>
      <c r="C27" s="243"/>
      <c r="D27" s="243"/>
      <c r="E27" s="243"/>
      <c r="F27" s="244"/>
      <c r="G27" s="301">
        <f>SUM(G20:H26)</f>
        <v>0</v>
      </c>
      <c r="H27" s="302"/>
      <c r="I27" s="295">
        <f>SUM(I20:J26)</f>
        <v>0</v>
      </c>
      <c r="J27" s="296"/>
      <c r="K27" s="224">
        <f>SUM(K20:K26)</f>
        <v>0</v>
      </c>
    </row>
    <row r="28" spans="1:14" ht="13.5" thickBot="1" x14ac:dyDescent="0.25">
      <c r="A28" s="56" t="s">
        <v>18</v>
      </c>
      <c r="B28" s="44"/>
      <c r="C28" s="44"/>
      <c r="D28" s="44"/>
      <c r="E28" s="44"/>
      <c r="F28" s="57"/>
      <c r="G28" s="328">
        <f>ROUND(+H18+G27,0)</f>
        <v>0</v>
      </c>
      <c r="H28" s="329"/>
      <c r="I28" s="299">
        <f>ROUND(+J18+I27,0)</f>
        <v>0</v>
      </c>
      <c r="J28" s="300"/>
      <c r="K28" s="225">
        <f>ROUND(+K18+K27,0)</f>
        <v>0</v>
      </c>
    </row>
    <row r="29" spans="1:14" ht="5.0999999999999996" customHeight="1" x14ac:dyDescent="0.2">
      <c r="A29" s="254"/>
      <c r="B29" s="255"/>
      <c r="C29" s="256"/>
      <c r="D29" s="256"/>
      <c r="E29" s="256"/>
      <c r="F29" s="257"/>
      <c r="G29" s="258"/>
      <c r="H29" s="259"/>
      <c r="I29" s="260"/>
      <c r="J29" s="259"/>
      <c r="K29" s="261"/>
    </row>
    <row r="30" spans="1:14" x14ac:dyDescent="0.2">
      <c r="A30" s="59" t="s">
        <v>19</v>
      </c>
      <c r="B30" s="23"/>
      <c r="C30" s="19"/>
      <c r="D30" s="19"/>
      <c r="E30" s="19"/>
      <c r="F30" s="60"/>
      <c r="G30" s="211"/>
      <c r="H30" s="213"/>
      <c r="I30" s="214"/>
      <c r="J30" s="213"/>
      <c r="K30" s="74"/>
    </row>
    <row r="31" spans="1:14" x14ac:dyDescent="0.2">
      <c r="A31" s="245" t="s">
        <v>20</v>
      </c>
      <c r="B31" s="246"/>
      <c r="C31" s="246"/>
      <c r="D31" s="246"/>
      <c r="E31" s="246"/>
      <c r="F31" s="247"/>
      <c r="G31" s="297">
        <v>0</v>
      </c>
      <c r="H31" s="298"/>
      <c r="I31" s="340">
        <v>0</v>
      </c>
      <c r="J31" s="341"/>
      <c r="K31" s="220">
        <f>G31+I31</f>
        <v>0</v>
      </c>
    </row>
    <row r="32" spans="1:14" x14ac:dyDescent="0.2">
      <c r="A32" s="248" t="s">
        <v>20</v>
      </c>
      <c r="B32" s="249"/>
      <c r="C32" s="249"/>
      <c r="D32" s="249"/>
      <c r="E32" s="249"/>
      <c r="F32" s="250"/>
      <c r="G32" s="336">
        <v>0</v>
      </c>
      <c r="H32" s="337"/>
      <c r="I32" s="321">
        <v>0</v>
      </c>
      <c r="J32" s="322"/>
      <c r="K32" s="221">
        <f>G32+I32</f>
        <v>0</v>
      </c>
    </row>
    <row r="33" spans="1:11" x14ac:dyDescent="0.2">
      <c r="A33" s="111" t="s">
        <v>21</v>
      </c>
      <c r="B33" s="112"/>
      <c r="C33" s="120"/>
      <c r="D33" s="120"/>
      <c r="E33" s="120"/>
      <c r="F33" s="113"/>
      <c r="G33" s="342">
        <f>SUM(G31:H32)</f>
        <v>0</v>
      </c>
      <c r="H33" s="343"/>
      <c r="I33" s="338">
        <f>SUM(I31:J32)</f>
        <v>0</v>
      </c>
      <c r="J33" s="339"/>
      <c r="K33" s="226">
        <f>SUM(K31:K32)</f>
        <v>0</v>
      </c>
    </row>
    <row r="34" spans="1:11" ht="5.0999999999999996" customHeight="1" x14ac:dyDescent="0.2">
      <c r="A34" s="61"/>
      <c r="B34" s="4"/>
      <c r="C34" s="7"/>
      <c r="D34" s="7"/>
      <c r="E34" s="7"/>
      <c r="F34" s="58"/>
      <c r="G34" s="210"/>
      <c r="H34" s="215"/>
      <c r="I34" s="216"/>
      <c r="J34" s="215"/>
      <c r="K34" s="75"/>
    </row>
    <row r="35" spans="1:11" x14ac:dyDescent="0.2">
      <c r="A35" s="59" t="s">
        <v>22</v>
      </c>
      <c r="B35" s="23"/>
      <c r="C35" s="19"/>
      <c r="D35" s="19"/>
      <c r="E35" s="19"/>
      <c r="F35" s="60"/>
      <c r="G35" s="211"/>
      <c r="H35" s="213"/>
      <c r="I35" s="214"/>
      <c r="J35" s="213"/>
      <c r="K35" s="74"/>
    </row>
    <row r="36" spans="1:11" x14ac:dyDescent="0.2">
      <c r="A36" s="245" t="s">
        <v>23</v>
      </c>
      <c r="B36" s="246"/>
      <c r="C36" s="246"/>
      <c r="D36" s="246"/>
      <c r="E36" s="246"/>
      <c r="F36" s="247"/>
      <c r="G36" s="297">
        <v>0</v>
      </c>
      <c r="H36" s="298"/>
      <c r="I36" s="340">
        <v>0</v>
      </c>
      <c r="J36" s="341"/>
      <c r="K36" s="220">
        <f>G36+I36</f>
        <v>0</v>
      </c>
    </row>
    <row r="37" spans="1:11" x14ac:dyDescent="0.2">
      <c r="A37" s="251" t="s">
        <v>24</v>
      </c>
      <c r="B37" s="252"/>
      <c r="C37" s="252"/>
      <c r="D37" s="252"/>
      <c r="E37" s="252"/>
      <c r="F37" s="253"/>
      <c r="G37" s="336">
        <v>0</v>
      </c>
      <c r="H37" s="337"/>
      <c r="I37" s="321">
        <v>0</v>
      </c>
      <c r="J37" s="322"/>
      <c r="K37" s="221">
        <f>G37+I37</f>
        <v>0</v>
      </c>
    </row>
    <row r="38" spans="1:11" x14ac:dyDescent="0.2">
      <c r="A38" s="111" t="s">
        <v>25</v>
      </c>
      <c r="B38" s="112"/>
      <c r="C38" s="114"/>
      <c r="D38" s="114"/>
      <c r="E38" s="114"/>
      <c r="F38" s="113"/>
      <c r="G38" s="342">
        <f>SUM(G36:H37)</f>
        <v>0</v>
      </c>
      <c r="H38" s="343"/>
      <c r="I38" s="338">
        <f>SUM(I36:J37)</f>
        <v>0</v>
      </c>
      <c r="J38" s="339"/>
      <c r="K38" s="226">
        <f>SUM(K36:K37)</f>
        <v>0</v>
      </c>
    </row>
    <row r="39" spans="1:11" ht="5.0999999999999996" customHeight="1" x14ac:dyDescent="0.2">
      <c r="A39" s="262"/>
      <c r="B39" s="263"/>
      <c r="C39" s="264"/>
      <c r="D39" s="264"/>
      <c r="E39" s="264"/>
      <c r="F39" s="257"/>
      <c r="G39" s="258"/>
      <c r="H39" s="265"/>
      <c r="I39" s="266"/>
      <c r="J39" s="265"/>
      <c r="K39" s="267"/>
    </row>
    <row r="40" spans="1:11" x14ac:dyDescent="0.2">
      <c r="A40" s="62" t="s">
        <v>26</v>
      </c>
      <c r="B40" s="24"/>
      <c r="C40" s="20"/>
      <c r="D40" s="20"/>
      <c r="E40" s="20"/>
      <c r="F40" s="63"/>
      <c r="G40" s="212"/>
      <c r="H40" s="217"/>
      <c r="I40" s="218"/>
      <c r="J40" s="217"/>
      <c r="K40" s="76"/>
    </row>
    <row r="41" spans="1:11" x14ac:dyDescent="0.2">
      <c r="A41" s="268" t="s">
        <v>47</v>
      </c>
      <c r="B41" s="269"/>
      <c r="C41" s="269"/>
      <c r="D41" s="269"/>
      <c r="E41" s="269"/>
      <c r="F41" s="270"/>
      <c r="G41" s="297">
        <v>0</v>
      </c>
      <c r="H41" s="298"/>
      <c r="I41" s="340">
        <v>0</v>
      </c>
      <c r="J41" s="341"/>
      <c r="K41" s="220">
        <f t="shared" ref="K41:K48" si="14">G41+I41</f>
        <v>0</v>
      </c>
    </row>
    <row r="42" spans="1:11" x14ac:dyDescent="0.2">
      <c r="A42" s="271" t="s">
        <v>48</v>
      </c>
      <c r="B42" s="272"/>
      <c r="C42" s="272"/>
      <c r="D42" s="272"/>
      <c r="E42" s="272"/>
      <c r="F42" s="273"/>
      <c r="G42" s="317">
        <v>0</v>
      </c>
      <c r="H42" s="318"/>
      <c r="I42" s="319">
        <v>0</v>
      </c>
      <c r="J42" s="320"/>
      <c r="K42" s="227">
        <f t="shared" si="14"/>
        <v>0</v>
      </c>
    </row>
    <row r="43" spans="1:11" x14ac:dyDescent="0.2">
      <c r="A43" s="271" t="s">
        <v>49</v>
      </c>
      <c r="B43" s="272"/>
      <c r="C43" s="272"/>
      <c r="D43" s="272"/>
      <c r="E43" s="272"/>
      <c r="F43" s="273"/>
      <c r="G43" s="317">
        <v>0</v>
      </c>
      <c r="H43" s="318"/>
      <c r="I43" s="319">
        <v>0</v>
      </c>
      <c r="J43" s="320"/>
      <c r="K43" s="227">
        <f t="shared" si="14"/>
        <v>0</v>
      </c>
    </row>
    <row r="44" spans="1:11" ht="12.75" customHeight="1" x14ac:dyDescent="0.2">
      <c r="A44" s="274" t="s">
        <v>85</v>
      </c>
      <c r="B44" s="275"/>
      <c r="C44" s="141" t="s">
        <v>3</v>
      </c>
      <c r="D44" s="142">
        <v>0</v>
      </c>
      <c r="E44" s="142">
        <v>0</v>
      </c>
      <c r="F44" s="219">
        <v>0</v>
      </c>
      <c r="G44" s="334">
        <f>ROUND($F44*D44/12*G$8,0)</f>
        <v>0</v>
      </c>
      <c r="H44" s="335"/>
      <c r="I44" s="311">
        <f>ROUND($F44*E44*(1+$J$5)/12*I$8,0)</f>
        <v>0</v>
      </c>
      <c r="J44" s="312"/>
      <c r="K44" s="227">
        <f t="shared" si="14"/>
        <v>0</v>
      </c>
    </row>
    <row r="45" spans="1:11" ht="12.75" customHeight="1" x14ac:dyDescent="0.2">
      <c r="A45" s="274" t="s">
        <v>85</v>
      </c>
      <c r="B45" s="275"/>
      <c r="C45" s="141" t="s">
        <v>3</v>
      </c>
      <c r="D45" s="142">
        <v>0</v>
      </c>
      <c r="E45" s="142">
        <v>0</v>
      </c>
      <c r="F45" s="219">
        <v>0</v>
      </c>
      <c r="G45" s="334">
        <f>ROUND($F45*D45/12*G$8,0)</f>
        <v>0</v>
      </c>
      <c r="H45" s="335"/>
      <c r="I45" s="311">
        <f>ROUND($F45*E45*(1+$J$5)/12*I$8,0)</f>
        <v>0</v>
      </c>
      <c r="J45" s="312"/>
      <c r="K45" s="227">
        <f t="shared" ref="K45" si="15">G45+I45</f>
        <v>0</v>
      </c>
    </row>
    <row r="46" spans="1:11" ht="12.75" customHeight="1" x14ac:dyDescent="0.2">
      <c r="A46" s="271" t="s">
        <v>27</v>
      </c>
      <c r="B46" s="272"/>
      <c r="C46" s="272"/>
      <c r="D46" s="272"/>
      <c r="E46" s="272"/>
      <c r="F46" s="273"/>
      <c r="G46" s="317">
        <v>0</v>
      </c>
      <c r="H46" s="318"/>
      <c r="I46" s="319">
        <v>0</v>
      </c>
      <c r="J46" s="320"/>
      <c r="K46" s="227">
        <f t="shared" si="14"/>
        <v>0</v>
      </c>
    </row>
    <row r="47" spans="1:11" x14ac:dyDescent="0.2">
      <c r="A47" s="274" t="s">
        <v>28</v>
      </c>
      <c r="B47" s="275"/>
      <c r="C47" s="275"/>
      <c r="D47" s="275"/>
      <c r="E47" s="275"/>
      <c r="F47" s="276"/>
      <c r="G47" s="317">
        <v>0</v>
      </c>
      <c r="H47" s="318"/>
      <c r="I47" s="319">
        <v>0</v>
      </c>
      <c r="J47" s="320"/>
      <c r="K47" s="227">
        <f t="shared" si="14"/>
        <v>0</v>
      </c>
    </row>
    <row r="48" spans="1:11" x14ac:dyDescent="0.2">
      <c r="A48" s="251" t="s">
        <v>29</v>
      </c>
      <c r="B48" s="252"/>
      <c r="C48" s="252"/>
      <c r="D48" s="252"/>
      <c r="E48" s="252"/>
      <c r="F48" s="253"/>
      <c r="G48" s="336">
        <v>0</v>
      </c>
      <c r="H48" s="337"/>
      <c r="I48" s="321">
        <v>0</v>
      </c>
      <c r="J48" s="322"/>
      <c r="K48" s="227">
        <f t="shared" si="14"/>
        <v>0</v>
      </c>
    </row>
    <row r="49" spans="1:14" x14ac:dyDescent="0.2">
      <c r="A49" s="277" t="s">
        <v>30</v>
      </c>
      <c r="B49" s="278"/>
      <c r="C49" s="279"/>
      <c r="D49" s="279"/>
      <c r="E49" s="279"/>
      <c r="F49" s="280"/>
      <c r="G49" s="313">
        <f>SUM(G41:H48)</f>
        <v>0</v>
      </c>
      <c r="H49" s="314"/>
      <c r="I49" s="315">
        <f>SUM(I41:J48)</f>
        <v>0</v>
      </c>
      <c r="J49" s="316"/>
      <c r="K49" s="228">
        <f>SUM(K41:K48)</f>
        <v>0</v>
      </c>
    </row>
    <row r="50" spans="1:14" ht="5.0999999999999996" customHeight="1" x14ac:dyDescent="0.2">
      <c r="A50" s="281"/>
      <c r="B50" s="282"/>
      <c r="C50" s="256"/>
      <c r="D50" s="256"/>
      <c r="E50" s="256"/>
      <c r="F50" s="283"/>
      <c r="G50" s="210"/>
      <c r="H50" s="215"/>
      <c r="I50" s="216"/>
      <c r="J50" s="215"/>
      <c r="K50" s="75"/>
    </row>
    <row r="51" spans="1:14" x14ac:dyDescent="0.2">
      <c r="A51" s="59" t="s">
        <v>31</v>
      </c>
      <c r="B51" s="23"/>
      <c r="C51" s="19"/>
      <c r="D51" s="19"/>
      <c r="E51" s="19"/>
      <c r="F51" s="60"/>
      <c r="G51" s="211"/>
      <c r="H51" s="213"/>
      <c r="I51" s="214"/>
      <c r="J51" s="213"/>
      <c r="K51" s="74"/>
    </row>
    <row r="52" spans="1:14" ht="13.15" customHeight="1" x14ac:dyDescent="0.2">
      <c r="A52" s="325" t="s">
        <v>44</v>
      </c>
      <c r="B52" s="290"/>
      <c r="C52" s="284" t="s">
        <v>45</v>
      </c>
      <c r="D52" s="284"/>
      <c r="E52" s="284"/>
      <c r="F52" s="285"/>
      <c r="G52" s="317">
        <v>0</v>
      </c>
      <c r="H52" s="318"/>
      <c r="I52" s="319">
        <v>0</v>
      </c>
      <c r="J52" s="320"/>
      <c r="K52" s="229">
        <f>SUM(G52+I52)</f>
        <v>0</v>
      </c>
    </row>
    <row r="53" spans="1:14" ht="13.15" customHeight="1" x14ac:dyDescent="0.2">
      <c r="A53" s="325"/>
      <c r="B53" s="290"/>
      <c r="C53" s="284" t="s">
        <v>33</v>
      </c>
      <c r="D53" s="284"/>
      <c r="E53" s="284"/>
      <c r="F53" s="285"/>
      <c r="G53" s="317">
        <v>0</v>
      </c>
      <c r="H53" s="318"/>
      <c r="I53" s="319">
        <v>0</v>
      </c>
      <c r="J53" s="320"/>
      <c r="K53" s="229">
        <f>SUM(G53+I53)</f>
        <v>0</v>
      </c>
    </row>
    <row r="54" spans="1:14" s="9" customFormat="1" ht="13.15" customHeight="1" thickBot="1" x14ac:dyDescent="0.25">
      <c r="A54" s="325"/>
      <c r="B54" s="290"/>
      <c r="C54" s="239" t="s">
        <v>46</v>
      </c>
      <c r="D54" s="239"/>
      <c r="E54" s="239"/>
      <c r="F54" s="240"/>
      <c r="G54" s="326">
        <f>SUM(G52:H53)</f>
        <v>0</v>
      </c>
      <c r="H54" s="327"/>
      <c r="I54" s="330">
        <f>SUM(I52:J53)</f>
        <v>0</v>
      </c>
      <c r="J54" s="331"/>
      <c r="K54" s="230">
        <f>SUM(K52:K53)</f>
        <v>0</v>
      </c>
      <c r="L54" s="115"/>
    </row>
    <row r="55" spans="1:14" ht="13.5" thickBot="1" x14ac:dyDescent="0.25">
      <c r="A55" s="64" t="s">
        <v>32</v>
      </c>
      <c r="B55" s="70"/>
      <c r="C55" s="21"/>
      <c r="D55" s="21"/>
      <c r="E55" s="21"/>
      <c r="F55" s="65"/>
      <c r="G55" s="328">
        <f>G28+G33+G38+G49+G54</f>
        <v>0</v>
      </c>
      <c r="H55" s="329"/>
      <c r="I55" s="299">
        <f>I28+I33+I38+I49+I54</f>
        <v>0</v>
      </c>
      <c r="J55" s="300"/>
      <c r="K55" s="225">
        <f>SUM(K54,K49,K38,K33,K28)</f>
        <v>0</v>
      </c>
    </row>
    <row r="56" spans="1:14" ht="5.0999999999999996" customHeight="1" thickBot="1" x14ac:dyDescent="0.25">
      <c r="A56" s="254"/>
      <c r="B56" s="255"/>
      <c r="C56" s="256"/>
      <c r="D56" s="256"/>
      <c r="E56" s="256"/>
      <c r="F56" s="283"/>
      <c r="G56" s="258"/>
      <c r="H56" s="259"/>
      <c r="I56" s="260"/>
      <c r="J56" s="259"/>
      <c r="K56" s="261"/>
      <c r="M56" s="10"/>
      <c r="N56" s="10"/>
    </row>
    <row r="57" spans="1:14" s="4" customFormat="1" ht="13.5" thickBot="1" x14ac:dyDescent="0.25">
      <c r="A57" s="66" t="s">
        <v>34</v>
      </c>
      <c r="B57" s="116" t="s">
        <v>4</v>
      </c>
      <c r="C57" s="40">
        <v>0.32</v>
      </c>
      <c r="D57" s="143" t="s">
        <v>86</v>
      </c>
      <c r="E57" s="21"/>
      <c r="F57" s="65"/>
      <c r="G57" s="328">
        <f>ROUND(G55*$C$57,0)</f>
        <v>0</v>
      </c>
      <c r="H57" s="329"/>
      <c r="I57" s="299">
        <f>ROUND(I55*$C$57,0)</f>
        <v>0</v>
      </c>
      <c r="J57" s="300"/>
      <c r="K57" s="225">
        <f>SUM(G57:J57)</f>
        <v>0</v>
      </c>
    </row>
    <row r="58" spans="1:14" ht="13.5" thickBot="1" x14ac:dyDescent="0.25">
      <c r="A58" s="67" t="s">
        <v>35</v>
      </c>
      <c r="B58" s="83"/>
      <c r="C58" s="68"/>
      <c r="D58" s="68"/>
      <c r="E58" s="68"/>
      <c r="F58" s="69"/>
      <c r="G58" s="332">
        <f>G55+G57</f>
        <v>0</v>
      </c>
      <c r="H58" s="333"/>
      <c r="I58" s="323">
        <f>I55+I57</f>
        <v>0</v>
      </c>
      <c r="J58" s="324"/>
      <c r="K58" s="231">
        <f>SUM(K57,K55)</f>
        <v>0</v>
      </c>
    </row>
    <row r="59" spans="1:14" ht="13.5" thickTop="1" x14ac:dyDescent="0.2">
      <c r="F59" s="7"/>
    </row>
    <row r="64" spans="1:14" x14ac:dyDescent="0.2">
      <c r="L64" s="5"/>
    </row>
    <row r="65" spans="9:11" x14ac:dyDescent="0.2">
      <c r="I65" s="5"/>
      <c r="J65" s="5"/>
      <c r="K65" s="5"/>
    </row>
  </sheetData>
  <sheetProtection formatCells="0" formatColumns="0" formatRows="0" insertColumns="0" insertRows="0" insertHyperlinks="0" deleteColumns="0" deleteRows="0" selectLockedCells="1" sort="0" autoFilter="0" pivotTables="0"/>
  <mergeCells count="63">
    <mergeCell ref="B1:I1"/>
    <mergeCell ref="I43:J43"/>
    <mergeCell ref="I42:J42"/>
    <mergeCell ref="I31:J31"/>
    <mergeCell ref="G28:H28"/>
    <mergeCell ref="I20:J20"/>
    <mergeCell ref="I21:J21"/>
    <mergeCell ref="I22:J22"/>
    <mergeCell ref="I23:J23"/>
    <mergeCell ref="G23:H23"/>
    <mergeCell ref="G24:H24"/>
    <mergeCell ref="G25:H25"/>
    <mergeCell ref="I41:J41"/>
    <mergeCell ref="G42:H42"/>
    <mergeCell ref="G32:H32"/>
    <mergeCell ref="I32:J32"/>
    <mergeCell ref="I33:J33"/>
    <mergeCell ref="G36:H36"/>
    <mergeCell ref="I36:J36"/>
    <mergeCell ref="G38:H38"/>
    <mergeCell ref="I37:J37"/>
    <mergeCell ref="I38:J38"/>
    <mergeCell ref="G33:H33"/>
    <mergeCell ref="G37:H37"/>
    <mergeCell ref="G41:H41"/>
    <mergeCell ref="G45:H45"/>
    <mergeCell ref="G46:H46"/>
    <mergeCell ref="G47:H47"/>
    <mergeCell ref="G48:H48"/>
    <mergeCell ref="G44:H44"/>
    <mergeCell ref="I58:J58"/>
    <mergeCell ref="A52:A54"/>
    <mergeCell ref="G52:H52"/>
    <mergeCell ref="G53:H53"/>
    <mergeCell ref="G54:H54"/>
    <mergeCell ref="I57:J57"/>
    <mergeCell ref="G57:H57"/>
    <mergeCell ref="G55:H55"/>
    <mergeCell ref="I55:J55"/>
    <mergeCell ref="I54:J54"/>
    <mergeCell ref="I52:J52"/>
    <mergeCell ref="I53:J53"/>
    <mergeCell ref="G58:H58"/>
    <mergeCell ref="I45:J45"/>
    <mergeCell ref="G49:H49"/>
    <mergeCell ref="I49:J49"/>
    <mergeCell ref="G43:H43"/>
    <mergeCell ref="I46:J46"/>
    <mergeCell ref="I47:J47"/>
    <mergeCell ref="I48:J48"/>
    <mergeCell ref="I44:J44"/>
    <mergeCell ref="D9:E9"/>
    <mergeCell ref="G20:H20"/>
    <mergeCell ref="G21:H21"/>
    <mergeCell ref="G22:H22"/>
    <mergeCell ref="G26:H26"/>
    <mergeCell ref="I24:J24"/>
    <mergeCell ref="I25:J25"/>
    <mergeCell ref="I26:J26"/>
    <mergeCell ref="I27:J27"/>
    <mergeCell ref="G31:H31"/>
    <mergeCell ref="I28:J28"/>
    <mergeCell ref="G27:H27"/>
  </mergeCells>
  <conditionalFormatting sqref="D11:E17">
    <cfRule type="expression" dxfId="3" priority="1" stopIfTrue="1">
      <formula>$C11="hourly"</formula>
    </cfRule>
  </conditionalFormatting>
  <conditionalFormatting sqref="F20:F26">
    <cfRule type="expression" dxfId="2" priority="12" stopIfTrue="1">
      <formula>$C20="grad"</formula>
    </cfRule>
    <cfRule type="expression" dxfId="1" priority="13">
      <formula>$C20&lt;&gt;"grad"</formula>
    </cfRule>
  </conditionalFormatting>
  <hyperlinks>
    <hyperlink ref="B57" r:id="rId1" xr:uid="{00000000-0004-0000-0000-000000000000}"/>
  </hyperlinks>
  <pageMargins left="0.7" right="0.7" top="0.75" bottom="0.75" header="0.3" footer="0.3"/>
  <pageSetup scale="70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'Additional Calculations'!$A$2:$E$2</xm:f>
          </x14:formula1>
          <xm:sqref>C11:C17</xm:sqref>
        </x14:dataValidation>
        <x14:dataValidation type="list" allowBlank="1" showInputMessage="1" showErrorMessage="1" xr:uid="{00000000-0002-0000-0000-000001000000}">
          <x14:formula1>
            <xm:f>'Additional Calculations'!$L$2:$L$11</xm:f>
          </x14:formula1>
          <xm:sqref>C20:C26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topLeftCell="A4" zoomScale="106" zoomScaleNormal="106" workbookViewId="0">
      <selection activeCell="M4" sqref="L1:M1048576"/>
    </sheetView>
  </sheetViews>
  <sheetFormatPr defaultColWidth="9.140625" defaultRowHeight="12.75" x14ac:dyDescent="0.2"/>
  <cols>
    <col min="1" max="1" width="16.42578125" style="1" bestFit="1" customWidth="1"/>
    <col min="2" max="2" width="10.42578125" style="1" bestFit="1" customWidth="1"/>
    <col min="3" max="3" width="10.5703125" style="1" bestFit="1" customWidth="1"/>
    <col min="4" max="4" width="12.42578125" style="1" bestFit="1" customWidth="1"/>
    <col min="5" max="5" width="10.42578125" style="1" bestFit="1" customWidth="1"/>
    <col min="6" max="6" width="11.140625" style="1" customWidth="1"/>
    <col min="7" max="7" width="6.28515625" style="1" bestFit="1" customWidth="1"/>
    <col min="8" max="8" width="10.28515625" style="1" bestFit="1" customWidth="1"/>
    <col min="9" max="9" width="14.85546875" style="1" customWidth="1"/>
    <col min="10" max="11" width="9.140625" style="1"/>
    <col min="12" max="13" width="7.140625" style="1" hidden="1" customWidth="1"/>
    <col min="14" max="16384" width="9.140625" style="1"/>
  </cols>
  <sheetData>
    <row r="1" spans="1:13" hidden="1" x14ac:dyDescent="0.2">
      <c r="A1" s="350" t="s">
        <v>37</v>
      </c>
      <c r="B1" s="350"/>
      <c r="C1" s="350"/>
      <c r="D1" s="350"/>
      <c r="E1" s="350"/>
      <c r="L1" s="200" t="s">
        <v>41</v>
      </c>
      <c r="M1" s="199"/>
    </row>
    <row r="2" spans="1:13" hidden="1" x14ac:dyDescent="0.2">
      <c r="A2" s="188" t="s">
        <v>74</v>
      </c>
      <c r="B2" s="188" t="s">
        <v>75</v>
      </c>
      <c r="C2" s="188" t="s">
        <v>71</v>
      </c>
      <c r="D2" s="188" t="s">
        <v>38</v>
      </c>
      <c r="E2" s="188" t="s">
        <v>39</v>
      </c>
      <c r="L2" s="188" t="s">
        <v>72</v>
      </c>
      <c r="M2" s="189">
        <v>0.40379999999999999</v>
      </c>
    </row>
    <row r="3" spans="1:13" ht="45" hidden="1" customHeight="1" thickBot="1" x14ac:dyDescent="0.25">
      <c r="A3" s="144"/>
      <c r="B3" s="144"/>
      <c r="C3" s="144"/>
      <c r="D3" s="144"/>
      <c r="E3" s="144"/>
      <c r="F3" s="144"/>
      <c r="G3" s="144"/>
      <c r="H3" s="93"/>
      <c r="I3" s="26"/>
      <c r="L3" s="188" t="s">
        <v>71</v>
      </c>
      <c r="M3" s="189">
        <v>0.30370000000000003</v>
      </c>
    </row>
    <row r="4" spans="1:13" ht="13.5" thickBot="1" x14ac:dyDescent="0.25">
      <c r="A4" s="347" t="s">
        <v>87</v>
      </c>
      <c r="B4" s="348"/>
      <c r="C4" s="348"/>
      <c r="D4" s="349"/>
      <c r="E4" s="144"/>
      <c r="L4" s="188" t="s">
        <v>73</v>
      </c>
      <c r="M4" s="189">
        <v>0.40799999999999997</v>
      </c>
    </row>
    <row r="5" spans="1:13" x14ac:dyDescent="0.2">
      <c r="A5" s="351" t="s">
        <v>88</v>
      </c>
      <c r="B5" s="352"/>
      <c r="C5" s="145">
        <v>0.03</v>
      </c>
      <c r="D5" s="146" t="s">
        <v>89</v>
      </c>
      <c r="E5" s="144"/>
      <c r="L5" s="188" t="s">
        <v>13</v>
      </c>
      <c r="M5" s="189">
        <v>0.11550000000000001</v>
      </c>
    </row>
    <row r="6" spans="1:13" x14ac:dyDescent="0.2">
      <c r="A6" s="353" t="s">
        <v>90</v>
      </c>
      <c r="B6" s="354"/>
      <c r="C6" s="147">
        <v>45108</v>
      </c>
      <c r="D6" s="148" t="s">
        <v>94</v>
      </c>
      <c r="E6" s="144"/>
      <c r="L6" s="188" t="s">
        <v>40</v>
      </c>
      <c r="M6" s="190">
        <v>0</v>
      </c>
    </row>
    <row r="7" spans="1:13" x14ac:dyDescent="0.2">
      <c r="A7" s="353" t="s">
        <v>91</v>
      </c>
      <c r="B7" s="354"/>
      <c r="C7" s="149">
        <v>100000</v>
      </c>
      <c r="D7" s="148" t="s">
        <v>92</v>
      </c>
      <c r="E7" s="144"/>
      <c r="L7" s="188" t="s">
        <v>12</v>
      </c>
      <c r="M7" s="189">
        <v>6.4699999999999994E-2</v>
      </c>
    </row>
    <row r="8" spans="1:13" x14ac:dyDescent="0.2">
      <c r="A8" s="353" t="s">
        <v>93</v>
      </c>
      <c r="B8" s="354"/>
      <c r="C8" s="147">
        <v>45292</v>
      </c>
      <c r="D8" s="148" t="s">
        <v>94</v>
      </c>
      <c r="E8" s="241" t="str">
        <f>IF(C8&lt;C6,"ERROR - Proposal/Salary Start Date must be after Current FY Start Date","")</f>
        <v/>
      </c>
      <c r="L8" s="188" t="s">
        <v>38</v>
      </c>
      <c r="M8" s="191">
        <v>4416</v>
      </c>
    </row>
    <row r="9" spans="1:13" ht="13.5" thickBot="1" x14ac:dyDescent="0.25">
      <c r="A9" s="355" t="s">
        <v>95</v>
      </c>
      <c r="B9" s="356"/>
      <c r="C9" s="187">
        <v>45108</v>
      </c>
      <c r="D9" s="150" t="s">
        <v>92</v>
      </c>
      <c r="E9" s="144"/>
      <c r="L9" s="188" t="s">
        <v>10</v>
      </c>
      <c r="M9" s="189">
        <v>0.16900000000000001</v>
      </c>
    </row>
    <row r="10" spans="1:13" x14ac:dyDescent="0.2">
      <c r="A10" s="144"/>
      <c r="B10" s="144"/>
      <c r="C10" s="144"/>
      <c r="D10" s="144"/>
      <c r="E10" s="144"/>
      <c r="F10" s="144"/>
      <c r="G10" s="144"/>
      <c r="H10" s="93"/>
      <c r="I10" s="26"/>
      <c r="L10" s="188" t="s">
        <v>11</v>
      </c>
      <c r="M10" s="189">
        <v>6.4699999999999994E-2</v>
      </c>
    </row>
    <row r="11" spans="1:13" ht="13.5" thickBot="1" x14ac:dyDescent="0.25">
      <c r="L11" s="188" t="s">
        <v>100</v>
      </c>
      <c r="M11" s="189">
        <v>0.1043</v>
      </c>
    </row>
    <row r="12" spans="1:13" ht="13.5" thickBot="1" x14ac:dyDescent="0.25">
      <c r="A12" s="347" t="s">
        <v>60</v>
      </c>
      <c r="B12" s="348"/>
      <c r="C12" s="348"/>
      <c r="D12" s="348"/>
      <c r="E12" s="348"/>
      <c r="F12" s="349"/>
      <c r="H12" s="151" t="s">
        <v>2</v>
      </c>
      <c r="I12" s="152" t="s">
        <v>76</v>
      </c>
    </row>
    <row r="13" spans="1:13" x14ac:dyDescent="0.2">
      <c r="A13" s="29"/>
      <c r="B13" s="27"/>
      <c r="C13" s="27"/>
      <c r="D13" s="32" t="s">
        <v>7</v>
      </c>
      <c r="E13" s="84">
        <v>221900</v>
      </c>
      <c r="F13" s="28"/>
      <c r="H13" s="153" t="s">
        <v>77</v>
      </c>
      <c r="I13" s="154">
        <f>E13</f>
        <v>221900</v>
      </c>
      <c r="K13" s="155"/>
    </row>
    <row r="14" spans="1:13" ht="13.5" thickBot="1" x14ac:dyDescent="0.25">
      <c r="A14" s="30"/>
      <c r="C14" s="2" t="s">
        <v>62</v>
      </c>
      <c r="D14" s="43" t="s">
        <v>63</v>
      </c>
      <c r="E14" s="2" t="s">
        <v>8</v>
      </c>
      <c r="F14" s="31" t="s">
        <v>64</v>
      </c>
      <c r="H14" s="156" t="s">
        <v>78</v>
      </c>
      <c r="I14" s="157">
        <f>I13/12*9</f>
        <v>166425</v>
      </c>
      <c r="K14" s="155"/>
    </row>
    <row r="15" spans="1:13" x14ac:dyDescent="0.2">
      <c r="A15" s="41" t="s">
        <v>9</v>
      </c>
      <c r="B15" s="37">
        <v>60000</v>
      </c>
      <c r="C15" s="33">
        <f>B15/B17</f>
        <v>0.23076923076923078</v>
      </c>
      <c r="D15" s="39">
        <f>ROUND(C15*E13,)</f>
        <v>51208</v>
      </c>
      <c r="E15" s="33">
        <v>0.1</v>
      </c>
      <c r="F15" s="42">
        <f>D15*E15</f>
        <v>5120.8</v>
      </c>
      <c r="K15" s="155"/>
    </row>
    <row r="16" spans="1:13" x14ac:dyDescent="0.2">
      <c r="A16" s="41" t="s">
        <v>96</v>
      </c>
      <c r="B16" s="37">
        <v>200000</v>
      </c>
      <c r="C16" s="33">
        <f>B16/B17</f>
        <v>0.76923076923076927</v>
      </c>
      <c r="D16" s="39">
        <f>ROUND(E13*C16,0)</f>
        <v>170692</v>
      </c>
      <c r="E16" s="33">
        <v>0.1</v>
      </c>
      <c r="F16" s="42">
        <f>D16*E16</f>
        <v>17069.2</v>
      </c>
    </row>
    <row r="17" spans="1:6" ht="13.5" thickBot="1" x14ac:dyDescent="0.25">
      <c r="A17" s="34" t="s">
        <v>14</v>
      </c>
      <c r="B17" s="38">
        <f>SUM(B15:B16)</f>
        <v>260000</v>
      </c>
      <c r="C17" s="35"/>
      <c r="D17" s="38">
        <f>SUM(D15:D16)</f>
        <v>221900</v>
      </c>
      <c r="E17" s="35"/>
      <c r="F17" s="36"/>
    </row>
    <row r="19" spans="1:6" ht="13.5" thickBot="1" x14ac:dyDescent="0.25"/>
    <row r="20" spans="1:6" ht="13.5" thickBot="1" x14ac:dyDescent="0.25">
      <c r="A20" s="347" t="s">
        <v>61</v>
      </c>
      <c r="B20" s="348"/>
      <c r="C20" s="348"/>
      <c r="D20" s="349"/>
    </row>
    <row r="21" spans="1:6" x14ac:dyDescent="0.2">
      <c r="A21" s="158"/>
      <c r="B21" s="159" t="s">
        <v>4</v>
      </c>
      <c r="C21" s="160" t="s">
        <v>53</v>
      </c>
      <c r="D21" s="161" t="s">
        <v>5</v>
      </c>
    </row>
    <row r="22" spans="1:6" x14ac:dyDescent="0.2">
      <c r="A22" s="162" t="s">
        <v>54</v>
      </c>
      <c r="B22" s="163">
        <v>399.375</v>
      </c>
      <c r="C22" s="164">
        <v>4</v>
      </c>
      <c r="D22" s="165">
        <f t="shared" ref="D22:D29" si="0">B22*C22</f>
        <v>1597.5</v>
      </c>
    </row>
    <row r="23" spans="1:6" ht="25.5" x14ac:dyDescent="0.2">
      <c r="A23" s="166" t="s">
        <v>97</v>
      </c>
      <c r="B23" s="167">
        <v>57</v>
      </c>
      <c r="C23" s="168">
        <v>2</v>
      </c>
      <c r="D23" s="169">
        <f t="shared" si="0"/>
        <v>114</v>
      </c>
    </row>
    <row r="24" spans="1:6" ht="25.5" x14ac:dyDescent="0.2">
      <c r="A24" s="166" t="s">
        <v>98</v>
      </c>
      <c r="B24" s="167">
        <v>76</v>
      </c>
      <c r="C24" s="168">
        <v>3</v>
      </c>
      <c r="D24" s="169">
        <f t="shared" si="0"/>
        <v>228</v>
      </c>
    </row>
    <row r="25" spans="1:6" ht="25.5" x14ac:dyDescent="0.2">
      <c r="A25" s="166" t="s">
        <v>55</v>
      </c>
      <c r="B25" s="167">
        <v>0.57999999999999996</v>
      </c>
      <c r="C25" s="168">
        <f>13.85*2</f>
        <v>27.7</v>
      </c>
      <c r="D25" s="169">
        <f t="shared" si="0"/>
        <v>16.065999999999999</v>
      </c>
    </row>
    <row r="26" spans="1:6" x14ac:dyDescent="0.2">
      <c r="A26" s="166" t="s">
        <v>56</v>
      </c>
      <c r="B26" s="167">
        <v>500</v>
      </c>
      <c r="C26" s="168">
        <v>1</v>
      </c>
      <c r="D26" s="169">
        <f t="shared" si="0"/>
        <v>500</v>
      </c>
    </row>
    <row r="27" spans="1:6" x14ac:dyDescent="0.2">
      <c r="A27" s="166" t="s">
        <v>57</v>
      </c>
      <c r="B27" s="167">
        <v>1040</v>
      </c>
      <c r="C27" s="168">
        <v>1</v>
      </c>
      <c r="D27" s="169">
        <f t="shared" si="0"/>
        <v>1040</v>
      </c>
    </row>
    <row r="28" spans="1:6" x14ac:dyDescent="0.2">
      <c r="A28" s="166" t="s">
        <v>58</v>
      </c>
      <c r="B28" s="167">
        <v>9</v>
      </c>
      <c r="C28" s="168">
        <v>5</v>
      </c>
      <c r="D28" s="169">
        <f t="shared" si="0"/>
        <v>45</v>
      </c>
    </row>
    <row r="29" spans="1:6" x14ac:dyDescent="0.2">
      <c r="A29" s="170" t="s">
        <v>59</v>
      </c>
      <c r="B29" s="171">
        <v>30</v>
      </c>
      <c r="C29" s="172">
        <v>4</v>
      </c>
      <c r="D29" s="173">
        <f t="shared" si="0"/>
        <v>120</v>
      </c>
    </row>
    <row r="30" spans="1:6" ht="15.75" thickBot="1" x14ac:dyDescent="0.3">
      <c r="A30" s="174"/>
      <c r="B30" s="35"/>
      <c r="C30" s="175" t="s">
        <v>5</v>
      </c>
      <c r="D30" s="176">
        <f>ROUNDUP(SUM(D22:D29),0)</f>
        <v>3661</v>
      </c>
    </row>
    <row r="32" spans="1:6" ht="13.5" thickBot="1" x14ac:dyDescent="0.25"/>
    <row r="33" spans="2:4" ht="13.5" thickBot="1" x14ac:dyDescent="0.25">
      <c r="B33" s="347" t="s">
        <v>67</v>
      </c>
      <c r="C33" s="348"/>
      <c r="D33" s="349"/>
    </row>
    <row r="34" spans="2:4" x14ac:dyDescent="0.2">
      <c r="B34" s="177" t="s">
        <v>68</v>
      </c>
      <c r="C34" s="178" t="s">
        <v>69</v>
      </c>
      <c r="D34" s="179" t="s">
        <v>70</v>
      </c>
    </row>
    <row r="35" spans="2:4" x14ac:dyDescent="0.2">
      <c r="B35" s="180">
        <v>1</v>
      </c>
      <c r="C35" s="181">
        <f>B35/13</f>
        <v>7.6923076923076927E-2</v>
      </c>
      <c r="D35" s="182">
        <f>C35*3</f>
        <v>0.23076923076923078</v>
      </c>
    </row>
    <row r="36" spans="2:4" x14ac:dyDescent="0.2">
      <c r="B36" s="180">
        <v>2</v>
      </c>
      <c r="C36" s="181">
        <f>B36/13</f>
        <v>0.15384615384615385</v>
      </c>
      <c r="D36" s="182">
        <f>C36*3</f>
        <v>0.46153846153846156</v>
      </c>
    </row>
    <row r="37" spans="2:4" x14ac:dyDescent="0.2">
      <c r="B37" s="180">
        <v>3</v>
      </c>
      <c r="C37" s="181">
        <f>B37/13</f>
        <v>0.23076923076923078</v>
      </c>
      <c r="D37" s="182">
        <f>C37*3</f>
        <v>0.69230769230769229</v>
      </c>
    </row>
    <row r="38" spans="2:4" x14ac:dyDescent="0.2">
      <c r="B38" s="180">
        <v>4</v>
      </c>
      <c r="C38" s="181">
        <f>B38/13</f>
        <v>0.30769230769230771</v>
      </c>
      <c r="D38" s="182">
        <f>C38*3</f>
        <v>0.92307692307692313</v>
      </c>
    </row>
    <row r="39" spans="2:4" x14ac:dyDescent="0.2">
      <c r="B39" s="183">
        <f>C39*13</f>
        <v>4.333333333333333</v>
      </c>
      <c r="C39" s="181">
        <f>1/3</f>
        <v>0.33333333333333331</v>
      </c>
      <c r="D39" s="182">
        <v>1</v>
      </c>
    </row>
    <row r="40" spans="2:4" x14ac:dyDescent="0.2">
      <c r="B40" s="180">
        <v>5</v>
      </c>
      <c r="C40" s="181">
        <f>B40/13</f>
        <v>0.38461538461538464</v>
      </c>
      <c r="D40" s="182">
        <f>C40*3</f>
        <v>1.153846153846154</v>
      </c>
    </row>
    <row r="41" spans="2:4" x14ac:dyDescent="0.2">
      <c r="B41" s="180">
        <v>6</v>
      </c>
      <c r="C41" s="181">
        <f>B41/13</f>
        <v>0.46153846153846156</v>
      </c>
      <c r="D41" s="182">
        <f>C41*3</f>
        <v>1.3846153846153846</v>
      </c>
    </row>
    <row r="42" spans="2:4" x14ac:dyDescent="0.2">
      <c r="B42" s="180">
        <v>7</v>
      </c>
      <c r="C42" s="181">
        <f>B42/13</f>
        <v>0.53846153846153844</v>
      </c>
      <c r="D42" s="182">
        <f>C42*3</f>
        <v>1.6153846153846154</v>
      </c>
    </row>
    <row r="43" spans="2:4" x14ac:dyDescent="0.2">
      <c r="B43" s="180">
        <v>8</v>
      </c>
      <c r="C43" s="181">
        <f>B43/13</f>
        <v>0.61538461538461542</v>
      </c>
      <c r="D43" s="182">
        <f>C43*3</f>
        <v>1.8461538461538463</v>
      </c>
    </row>
    <row r="44" spans="2:4" x14ac:dyDescent="0.2">
      <c r="B44" s="183">
        <f>C44*13</f>
        <v>8.6666666666666661</v>
      </c>
      <c r="C44" s="181">
        <f>2/3</f>
        <v>0.66666666666666663</v>
      </c>
      <c r="D44" s="182">
        <v>2</v>
      </c>
    </row>
    <row r="45" spans="2:4" x14ac:dyDescent="0.2">
      <c r="B45" s="180">
        <v>9</v>
      </c>
      <c r="C45" s="181">
        <f>B45/13</f>
        <v>0.69230769230769229</v>
      </c>
      <c r="D45" s="182">
        <f>C45*3</f>
        <v>2.0769230769230766</v>
      </c>
    </row>
    <row r="46" spans="2:4" x14ac:dyDescent="0.2">
      <c r="B46" s="180">
        <v>10</v>
      </c>
      <c r="C46" s="181">
        <f>B46/13</f>
        <v>0.76923076923076927</v>
      </c>
      <c r="D46" s="182">
        <f>C46*3</f>
        <v>2.3076923076923079</v>
      </c>
    </row>
    <row r="47" spans="2:4" x14ac:dyDescent="0.2">
      <c r="B47" s="180">
        <v>11</v>
      </c>
      <c r="C47" s="181">
        <f>B47/13</f>
        <v>0.84615384615384615</v>
      </c>
      <c r="D47" s="182">
        <f>C47*3</f>
        <v>2.5384615384615383</v>
      </c>
    </row>
    <row r="48" spans="2:4" x14ac:dyDescent="0.2">
      <c r="B48" s="180">
        <v>12</v>
      </c>
      <c r="C48" s="181">
        <f>B48/13</f>
        <v>0.92307692307692313</v>
      </c>
      <c r="D48" s="182">
        <f>C48*3</f>
        <v>2.7692307692307692</v>
      </c>
    </row>
    <row r="49" spans="2:4" ht="13.5" thickBot="1" x14ac:dyDescent="0.25">
      <c r="B49" s="184">
        <v>13</v>
      </c>
      <c r="C49" s="185">
        <f>B49/13</f>
        <v>1</v>
      </c>
      <c r="D49" s="186">
        <f>C49*3</f>
        <v>3</v>
      </c>
    </row>
  </sheetData>
  <sheetProtection formatCells="0" selectLockedCells="1"/>
  <mergeCells count="10">
    <mergeCell ref="B33:D33"/>
    <mergeCell ref="A1:E1"/>
    <mergeCell ref="A4:D4"/>
    <mergeCell ref="A5:B5"/>
    <mergeCell ref="A6:B6"/>
    <mergeCell ref="A7:B7"/>
    <mergeCell ref="A8:B8"/>
    <mergeCell ref="A9:B9"/>
    <mergeCell ref="A12:F12"/>
    <mergeCell ref="A20:D20"/>
  </mergeCells>
  <conditionalFormatting sqref="C9">
    <cfRule type="expression" dxfId="0" priority="1" stopIfTrue="1">
      <formula>C8&lt;C6</formula>
    </cfRule>
  </conditionalFormatting>
  <hyperlinks>
    <hyperlink ref="F14" r:id="rId1" display="Fringe Benefits" xr:uid="{00000000-0004-0000-0100-000000000000}"/>
    <hyperlink ref="F13" r:id="rId2" display="NIH Budget Instructions " xr:uid="{00000000-0004-0000-0100-000001000000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Indiana University</vt:lpstr>
      <vt:lpstr>Additional Calculations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srotz@iu.edu;amiyahir@iu.edu;kjnewsom@iu.edu</dc:creator>
  <cp:lastModifiedBy>Wright, Katie</cp:lastModifiedBy>
  <dcterms:created xsi:type="dcterms:W3CDTF">2019-05-08T18:57:56Z</dcterms:created>
  <dcterms:modified xsi:type="dcterms:W3CDTF">2024-09-05T16:45:46Z</dcterms:modified>
</cp:coreProperties>
</file>