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S_Teams\Shared\PAwS Team\Guidance Docs\GSA_Proposal Guidance\Budget Templates\"/>
    </mc:Choice>
  </mc:AlternateContent>
  <xr:revisionPtr revIDLastSave="0" documentId="13_ncr:1_{03AA3AB7-A2BA-4BA3-9B29-4DFCD3C2AF3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ummary" sheetId="12" state="hidden" r:id="rId1"/>
    <sheet name="Indiana University" sheetId="3" r:id="rId2"/>
    <sheet name="Sub1" sheetId="6" r:id="rId3"/>
    <sheet name="Sub2" sheetId="7" r:id="rId4"/>
    <sheet name="Sub3" sheetId="8" r:id="rId5"/>
    <sheet name="Sub4" sheetId="9" r:id="rId6"/>
    <sheet name="Additional Calculations" sheetId="2" r:id="rId7"/>
    <sheet name="K Award Calculations" sheetId="13" r:id="rId8"/>
  </sheets>
  <definedNames>
    <definedName name="_xlnm.Print_Area" localSheetId="1">'Indiana University'!$A$6:$AB$108</definedName>
    <definedName name="_xlnm.Print_Titles" localSheetId="1">'Indiana University'!$A:$L,'Indiana University'!$1:$4</definedName>
    <definedName name="Z_843BFCF6_AF66_4DE9_9087_32A819643FC6_.wvu.Cols" localSheetId="1" hidden="1">'Indiana University'!$E:$I</definedName>
    <definedName name="Z_843BFCF6_AF66_4DE9_9087_32A819643FC6_.wvu.Cols" localSheetId="0" hidden="1">Summary!$C:$D</definedName>
    <definedName name="Z_843BFCF6_AF66_4DE9_9087_32A819643FC6_.wvu.PrintArea" localSheetId="1" hidden="1">'Indiana University'!$A$1:$AB$108</definedName>
    <definedName name="Z_843BFCF6_AF66_4DE9_9087_32A819643FC6_.wvu.Rows" localSheetId="6" hidden="1">'Additional Calculations'!$1:$6</definedName>
    <definedName name="Z_843BFCF6_AF66_4DE9_9087_32A819643FC6_.wvu.Rows" localSheetId="0" hidden="1">Summary!$1:$2</definedName>
  </definedNames>
  <calcPr calcId="191029"/>
  <customWorkbookViews>
    <customWorkbookView name="Print Preview" guid="{843BFCF6-AF66-4DE9-9087-32A819643FC6}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5" i="9" l="1"/>
  <c r="T15" i="9"/>
  <c r="Q15" i="9"/>
  <c r="N15" i="9"/>
  <c r="K15" i="9"/>
  <c r="W14" i="9"/>
  <c r="T14" i="9"/>
  <c r="Q14" i="9"/>
  <c r="N14" i="9"/>
  <c r="K14" i="9"/>
  <c r="W13" i="9"/>
  <c r="T13" i="9"/>
  <c r="Q13" i="9"/>
  <c r="N13" i="9"/>
  <c r="K13" i="9"/>
  <c r="W12" i="9"/>
  <c r="T12" i="9"/>
  <c r="Q12" i="9"/>
  <c r="N12" i="9"/>
  <c r="K12" i="9"/>
  <c r="W11" i="9"/>
  <c r="T11" i="9"/>
  <c r="Q11" i="9"/>
  <c r="N11" i="9"/>
  <c r="K11" i="9"/>
  <c r="W10" i="9"/>
  <c r="T10" i="9"/>
  <c r="Q10" i="9"/>
  <c r="N10" i="9"/>
  <c r="K10" i="9"/>
  <c r="W9" i="9"/>
  <c r="T9" i="9"/>
  <c r="Q9" i="9"/>
  <c r="N9" i="9"/>
  <c r="K9" i="9"/>
  <c r="W8" i="9"/>
  <c r="T8" i="9"/>
  <c r="Q8" i="9"/>
  <c r="N8" i="9"/>
  <c r="K8" i="9"/>
  <c r="W7" i="9"/>
  <c r="T7" i="9"/>
  <c r="Q7" i="9"/>
  <c r="N7" i="9"/>
  <c r="K7" i="9"/>
  <c r="W6" i="9"/>
  <c r="T6" i="9"/>
  <c r="Q6" i="9"/>
  <c r="N6" i="9"/>
  <c r="K6" i="9"/>
  <c r="W15" i="8"/>
  <c r="T15" i="8"/>
  <c r="Q15" i="8"/>
  <c r="N15" i="8"/>
  <c r="K15" i="8"/>
  <c r="W14" i="8"/>
  <c r="T14" i="8"/>
  <c r="Q14" i="8"/>
  <c r="N14" i="8"/>
  <c r="K14" i="8"/>
  <c r="W13" i="8"/>
  <c r="T13" i="8"/>
  <c r="Q13" i="8"/>
  <c r="N13" i="8"/>
  <c r="K13" i="8"/>
  <c r="W12" i="8"/>
  <c r="T12" i="8"/>
  <c r="Q12" i="8"/>
  <c r="N12" i="8"/>
  <c r="K12" i="8"/>
  <c r="W11" i="8"/>
  <c r="T11" i="8"/>
  <c r="Q11" i="8"/>
  <c r="N11" i="8"/>
  <c r="K11" i="8"/>
  <c r="W10" i="8"/>
  <c r="T10" i="8"/>
  <c r="Q10" i="8"/>
  <c r="N10" i="8"/>
  <c r="K10" i="8"/>
  <c r="W9" i="8"/>
  <c r="T9" i="8"/>
  <c r="Q9" i="8"/>
  <c r="N9" i="8"/>
  <c r="K9" i="8"/>
  <c r="W8" i="8"/>
  <c r="T8" i="8"/>
  <c r="Q8" i="8"/>
  <c r="N8" i="8"/>
  <c r="K8" i="8"/>
  <c r="W7" i="8"/>
  <c r="T7" i="8"/>
  <c r="Q7" i="8"/>
  <c r="N7" i="8"/>
  <c r="K7" i="8"/>
  <c r="W6" i="8"/>
  <c r="T6" i="8"/>
  <c r="Q6" i="8"/>
  <c r="N6" i="8"/>
  <c r="K6" i="8"/>
  <c r="W15" i="7"/>
  <c r="T15" i="7"/>
  <c r="Q15" i="7"/>
  <c r="N15" i="7"/>
  <c r="K15" i="7"/>
  <c r="W14" i="7"/>
  <c r="T14" i="7"/>
  <c r="Q14" i="7"/>
  <c r="N14" i="7"/>
  <c r="K14" i="7"/>
  <c r="W13" i="7"/>
  <c r="T13" i="7"/>
  <c r="Q13" i="7"/>
  <c r="N13" i="7"/>
  <c r="K13" i="7"/>
  <c r="W12" i="7"/>
  <c r="T12" i="7"/>
  <c r="Q12" i="7"/>
  <c r="N12" i="7"/>
  <c r="K12" i="7"/>
  <c r="W11" i="7"/>
  <c r="T11" i="7"/>
  <c r="Q11" i="7"/>
  <c r="N11" i="7"/>
  <c r="K11" i="7"/>
  <c r="W10" i="7"/>
  <c r="T10" i="7"/>
  <c r="Q10" i="7"/>
  <c r="N10" i="7"/>
  <c r="K10" i="7"/>
  <c r="W9" i="7"/>
  <c r="T9" i="7"/>
  <c r="Q9" i="7"/>
  <c r="N9" i="7"/>
  <c r="K9" i="7"/>
  <c r="W8" i="7"/>
  <c r="T8" i="7"/>
  <c r="Q8" i="7"/>
  <c r="N8" i="7"/>
  <c r="K8" i="7"/>
  <c r="W7" i="7"/>
  <c r="T7" i="7"/>
  <c r="Q7" i="7"/>
  <c r="N7" i="7"/>
  <c r="K7" i="7"/>
  <c r="W6" i="7"/>
  <c r="T6" i="7"/>
  <c r="Q6" i="7"/>
  <c r="N6" i="7"/>
  <c r="K6" i="7"/>
  <c r="W15" i="6"/>
  <c r="T15" i="6"/>
  <c r="Q15" i="6"/>
  <c r="N15" i="6"/>
  <c r="K15" i="6"/>
  <c r="W14" i="6"/>
  <c r="T14" i="6"/>
  <c r="Q14" i="6"/>
  <c r="N14" i="6"/>
  <c r="K14" i="6"/>
  <c r="W13" i="6"/>
  <c r="T13" i="6"/>
  <c r="Q13" i="6"/>
  <c r="N13" i="6"/>
  <c r="K13" i="6"/>
  <c r="W12" i="6"/>
  <c r="T12" i="6"/>
  <c r="Q12" i="6"/>
  <c r="N12" i="6"/>
  <c r="K12" i="6"/>
  <c r="W11" i="6"/>
  <c r="T11" i="6"/>
  <c r="Q11" i="6"/>
  <c r="N11" i="6"/>
  <c r="K11" i="6"/>
  <c r="W10" i="6"/>
  <c r="T10" i="6"/>
  <c r="Q10" i="6"/>
  <c r="N10" i="6"/>
  <c r="K10" i="6"/>
  <c r="W9" i="6"/>
  <c r="T9" i="6"/>
  <c r="Q9" i="6"/>
  <c r="N9" i="6"/>
  <c r="K9" i="6"/>
  <c r="W8" i="6"/>
  <c r="T8" i="6"/>
  <c r="Q8" i="6"/>
  <c r="N8" i="6"/>
  <c r="K8" i="6"/>
  <c r="W7" i="6"/>
  <c r="T7" i="6"/>
  <c r="Q7" i="6"/>
  <c r="N7" i="6"/>
  <c r="K7" i="6"/>
  <c r="W6" i="6"/>
  <c r="T6" i="6"/>
  <c r="Q6" i="6"/>
  <c r="N6" i="6"/>
  <c r="K6" i="6"/>
  <c r="Y40" i="3"/>
  <c r="V40" i="3"/>
  <c r="S40" i="3"/>
  <c r="P40" i="3"/>
  <c r="M40" i="3"/>
  <c r="Y39" i="3"/>
  <c r="V39" i="3"/>
  <c r="S39" i="3"/>
  <c r="P39" i="3"/>
  <c r="M39" i="3"/>
  <c r="Y38" i="3"/>
  <c r="V38" i="3"/>
  <c r="S38" i="3"/>
  <c r="P38" i="3"/>
  <c r="M38" i="3"/>
  <c r="Y37" i="3"/>
  <c r="V37" i="3"/>
  <c r="S37" i="3"/>
  <c r="P37" i="3"/>
  <c r="M37" i="3"/>
  <c r="Y36" i="3"/>
  <c r="V36" i="3"/>
  <c r="S36" i="3"/>
  <c r="P36" i="3"/>
  <c r="M36" i="3"/>
  <c r="Y35" i="3"/>
  <c r="V35" i="3"/>
  <c r="S35" i="3"/>
  <c r="P35" i="3"/>
  <c r="M35" i="3"/>
  <c r="Y34" i="3"/>
  <c r="V34" i="3"/>
  <c r="S34" i="3"/>
  <c r="P34" i="3"/>
  <c r="M34" i="3"/>
  <c r="Y33" i="3"/>
  <c r="V33" i="3"/>
  <c r="S33" i="3"/>
  <c r="P33" i="3"/>
  <c r="M33" i="3"/>
  <c r="Y32" i="3"/>
  <c r="V32" i="3"/>
  <c r="S32" i="3"/>
  <c r="P32" i="3"/>
  <c r="M32" i="3"/>
  <c r="Y31" i="3"/>
  <c r="V31" i="3"/>
  <c r="S31" i="3"/>
  <c r="P31" i="3"/>
  <c r="M31" i="3"/>
  <c r="Y30" i="3"/>
  <c r="V30" i="3"/>
  <c r="S30" i="3"/>
  <c r="P30" i="3"/>
  <c r="M30" i="3"/>
  <c r="Y29" i="3"/>
  <c r="V29" i="3"/>
  <c r="S29" i="3"/>
  <c r="P29" i="3"/>
  <c r="M29" i="3"/>
  <c r="Y28" i="3"/>
  <c r="V28" i="3"/>
  <c r="S28" i="3"/>
  <c r="P28" i="3"/>
  <c r="M28" i="3"/>
  <c r="Y27" i="3"/>
  <c r="V27" i="3"/>
  <c r="S27" i="3"/>
  <c r="P27" i="3"/>
  <c r="M27" i="3"/>
  <c r="Y26" i="3"/>
  <c r="V26" i="3"/>
  <c r="S26" i="3"/>
  <c r="P26" i="3"/>
  <c r="M26" i="3"/>
  <c r="Y25" i="3"/>
  <c r="V25" i="3"/>
  <c r="S25" i="3"/>
  <c r="P25" i="3"/>
  <c r="M25" i="3"/>
  <c r="Y24" i="3"/>
  <c r="V24" i="3"/>
  <c r="S24" i="3"/>
  <c r="P24" i="3"/>
  <c r="M24" i="3"/>
  <c r="Y23" i="3"/>
  <c r="V23" i="3"/>
  <c r="S23" i="3"/>
  <c r="P23" i="3"/>
  <c r="M23" i="3"/>
  <c r="Y22" i="3"/>
  <c r="V22" i="3"/>
  <c r="S22" i="3"/>
  <c r="P22" i="3"/>
  <c r="M22" i="3"/>
  <c r="Y21" i="3"/>
  <c r="V21" i="3"/>
  <c r="S21" i="3"/>
  <c r="P21" i="3"/>
  <c r="M21" i="3"/>
  <c r="Y20" i="3"/>
  <c r="V20" i="3"/>
  <c r="S20" i="3"/>
  <c r="P20" i="3"/>
  <c r="M20" i="3"/>
  <c r="Y19" i="3"/>
  <c r="V19" i="3"/>
  <c r="S19" i="3"/>
  <c r="P19" i="3"/>
  <c r="M19" i="3"/>
  <c r="Y18" i="3"/>
  <c r="V18" i="3"/>
  <c r="S18" i="3"/>
  <c r="P18" i="3"/>
  <c r="M18" i="3"/>
  <c r="Y17" i="3"/>
  <c r="V17" i="3"/>
  <c r="S17" i="3"/>
  <c r="P17" i="3"/>
  <c r="M17" i="3"/>
  <c r="Y16" i="3"/>
  <c r="V16" i="3"/>
  <c r="S16" i="3"/>
  <c r="P16" i="3"/>
  <c r="M16" i="3"/>
  <c r="Y15" i="3"/>
  <c r="V15" i="3"/>
  <c r="S15" i="3"/>
  <c r="P15" i="3"/>
  <c r="M15" i="3"/>
  <c r="Y14" i="3"/>
  <c r="V14" i="3"/>
  <c r="S14" i="3"/>
  <c r="P14" i="3"/>
  <c r="M14" i="3"/>
  <c r="Y13" i="3"/>
  <c r="V13" i="3"/>
  <c r="S13" i="3"/>
  <c r="P13" i="3"/>
  <c r="M13" i="3"/>
  <c r="Y12" i="3"/>
  <c r="V12" i="3"/>
  <c r="S12" i="3"/>
  <c r="P12" i="3"/>
  <c r="M12" i="3"/>
  <c r="Y11" i="3"/>
  <c r="V11" i="3"/>
  <c r="S11" i="3"/>
  <c r="P11" i="3"/>
  <c r="M11" i="3"/>
  <c r="Y10" i="3"/>
  <c r="V10" i="3"/>
  <c r="S10" i="3"/>
  <c r="P10" i="3"/>
  <c r="M10" i="3"/>
  <c r="Y9" i="3"/>
  <c r="V9" i="3"/>
  <c r="S9" i="3"/>
  <c r="P9" i="3"/>
  <c r="M9" i="3"/>
  <c r="E8" i="2"/>
  <c r="C22" i="13"/>
  <c r="D13" i="13"/>
  <c r="D12" i="13"/>
  <c r="AD6" i="7"/>
  <c r="AE6" i="7" s="1"/>
  <c r="AF6" i="7" s="1"/>
  <c r="AC15" i="7"/>
  <c r="AD15" i="7" s="1"/>
  <c r="AE15" i="7" s="1"/>
  <c r="AF15" i="7" s="1"/>
  <c r="AC14" i="7"/>
  <c r="AD14" i="7" s="1"/>
  <c r="AE14" i="7" s="1"/>
  <c r="AF14" i="7" s="1"/>
  <c r="AC13" i="7"/>
  <c r="AD13" i="7" s="1"/>
  <c r="AE13" i="7" s="1"/>
  <c r="AF13" i="7" s="1"/>
  <c r="AC12" i="7"/>
  <c r="AD12" i="7" s="1"/>
  <c r="AE12" i="7" s="1"/>
  <c r="AF12" i="7" s="1"/>
  <c r="AC11" i="7"/>
  <c r="AD11" i="7" s="1"/>
  <c r="AE11" i="7" s="1"/>
  <c r="AF11" i="7" s="1"/>
  <c r="AC10" i="7"/>
  <c r="AD10" i="7" s="1"/>
  <c r="AE10" i="7" s="1"/>
  <c r="AF10" i="7" s="1"/>
  <c r="AC9" i="7"/>
  <c r="AD9" i="7" s="1"/>
  <c r="AE9" i="7" s="1"/>
  <c r="AF9" i="7" s="1"/>
  <c r="AC8" i="7"/>
  <c r="AD8" i="7" s="1"/>
  <c r="AE8" i="7" s="1"/>
  <c r="AF8" i="7" s="1"/>
  <c r="AC7" i="7"/>
  <c r="AD7" i="7" s="1"/>
  <c r="AE7" i="7" s="1"/>
  <c r="AF7" i="7" s="1"/>
  <c r="AC6" i="7"/>
  <c r="AD6" i="8"/>
  <c r="AE6" i="8" s="1"/>
  <c r="AF6" i="8" s="1"/>
  <c r="AC15" i="8"/>
  <c r="AD15" i="8" s="1"/>
  <c r="AE15" i="8" s="1"/>
  <c r="AF15" i="8" s="1"/>
  <c r="AC14" i="8"/>
  <c r="AD14" i="8" s="1"/>
  <c r="AE14" i="8" s="1"/>
  <c r="AF14" i="8" s="1"/>
  <c r="AC13" i="8"/>
  <c r="AD13" i="8" s="1"/>
  <c r="AE13" i="8" s="1"/>
  <c r="AF13" i="8" s="1"/>
  <c r="AC12" i="8"/>
  <c r="AD12" i="8" s="1"/>
  <c r="AE12" i="8" s="1"/>
  <c r="AF12" i="8" s="1"/>
  <c r="AC11" i="8"/>
  <c r="AD11" i="8" s="1"/>
  <c r="AE11" i="8" s="1"/>
  <c r="AF11" i="8" s="1"/>
  <c r="AC10" i="8"/>
  <c r="AD10" i="8" s="1"/>
  <c r="AE10" i="8" s="1"/>
  <c r="AF10" i="8" s="1"/>
  <c r="AC9" i="8"/>
  <c r="AD9" i="8" s="1"/>
  <c r="AE9" i="8" s="1"/>
  <c r="AF9" i="8" s="1"/>
  <c r="AC8" i="8"/>
  <c r="AD8" i="8" s="1"/>
  <c r="AE8" i="8" s="1"/>
  <c r="AF8" i="8" s="1"/>
  <c r="AC7" i="8"/>
  <c r="AD7" i="8" s="1"/>
  <c r="AE7" i="8" s="1"/>
  <c r="AF7" i="8" s="1"/>
  <c r="AC6" i="8"/>
  <c r="AE6" i="9"/>
  <c r="AF6" i="9" s="1"/>
  <c r="AD6" i="9"/>
  <c r="AC15" i="9"/>
  <c r="AD15" i="9" s="1"/>
  <c r="AE15" i="9" s="1"/>
  <c r="AF15" i="9" s="1"/>
  <c r="AC14" i="9"/>
  <c r="AD14" i="9" s="1"/>
  <c r="AE14" i="9" s="1"/>
  <c r="AF14" i="9" s="1"/>
  <c r="AC13" i="9"/>
  <c r="AD13" i="9" s="1"/>
  <c r="AE13" i="9" s="1"/>
  <c r="AF13" i="9" s="1"/>
  <c r="AD12" i="9"/>
  <c r="AE12" i="9" s="1"/>
  <c r="AF12" i="9" s="1"/>
  <c r="AC12" i="9"/>
  <c r="AC11" i="9"/>
  <c r="AD11" i="9" s="1"/>
  <c r="AE11" i="9" s="1"/>
  <c r="AF11" i="9" s="1"/>
  <c r="AC10" i="9"/>
  <c r="AD10" i="9" s="1"/>
  <c r="AE10" i="9" s="1"/>
  <c r="AF10" i="9" s="1"/>
  <c r="AC9" i="9"/>
  <c r="AD9" i="9" s="1"/>
  <c r="AE9" i="9" s="1"/>
  <c r="AF9" i="9" s="1"/>
  <c r="AD8" i="9"/>
  <c r="AE8" i="9" s="1"/>
  <c r="AF8" i="9" s="1"/>
  <c r="AC8" i="9"/>
  <c r="AC7" i="9"/>
  <c r="AD7" i="9" s="1"/>
  <c r="AE7" i="9" s="1"/>
  <c r="AF7" i="9" s="1"/>
  <c r="AC6" i="9"/>
  <c r="O98" i="3"/>
  <c r="O97" i="3"/>
  <c r="O95" i="3"/>
  <c r="O94" i="3"/>
  <c r="O92" i="3"/>
  <c r="O91" i="3"/>
  <c r="AA70" i="3"/>
  <c r="X70" i="3"/>
  <c r="U70" i="3"/>
  <c r="R70" i="3"/>
  <c r="O73" i="3"/>
  <c r="O74" i="3"/>
  <c r="O75" i="3"/>
  <c r="O76" i="3"/>
  <c r="O77" i="3"/>
  <c r="O78" i="3"/>
  <c r="R73" i="3"/>
  <c r="R74" i="3"/>
  <c r="R75" i="3"/>
  <c r="R76" i="3"/>
  <c r="R77" i="3"/>
  <c r="R78" i="3"/>
  <c r="U73" i="3"/>
  <c r="U74" i="3"/>
  <c r="U75" i="3"/>
  <c r="U76" i="3"/>
  <c r="U77" i="3"/>
  <c r="U78" i="3"/>
  <c r="X73" i="3"/>
  <c r="X74" i="3"/>
  <c r="X75" i="3"/>
  <c r="X76" i="3"/>
  <c r="X77" i="3"/>
  <c r="X78" i="3"/>
  <c r="AA73" i="3"/>
  <c r="AA74" i="3"/>
  <c r="AA75" i="3"/>
  <c r="AA76" i="3"/>
  <c r="AA77" i="3"/>
  <c r="AA78" i="3"/>
  <c r="AA116" i="3"/>
  <c r="X116" i="3"/>
  <c r="U116" i="3"/>
  <c r="R116" i="3"/>
  <c r="X85" i="3" l="1"/>
  <c r="U85" i="3"/>
  <c r="R85" i="3"/>
  <c r="AA85" i="3"/>
  <c r="X115" i="3"/>
  <c r="U115" i="3"/>
  <c r="R115" i="3"/>
  <c r="AA115" i="3"/>
  <c r="O116" i="3" l="1"/>
  <c r="AB116" i="3" s="1"/>
  <c r="AB46" i="3"/>
  <c r="AB69" i="3"/>
  <c r="AB68" i="3"/>
  <c r="AB67" i="3"/>
  <c r="AB66" i="3"/>
  <c r="AB65" i="3"/>
  <c r="AB64" i="3"/>
  <c r="AB82" i="3"/>
  <c r="O70" i="3"/>
  <c r="O85" i="3" s="1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L12" i="3" l="1"/>
  <c r="O12" i="3" s="1"/>
  <c r="Q12" i="3"/>
  <c r="T12" i="3"/>
  <c r="W12" i="3"/>
  <c r="Z12" i="3"/>
  <c r="AD12" i="3"/>
  <c r="AE12" i="3" s="1"/>
  <c r="AF12" i="3" s="1"/>
  <c r="AG12" i="3" s="1"/>
  <c r="AH12" i="3" s="1"/>
  <c r="L13" i="3"/>
  <c r="O13" i="3" s="1"/>
  <c r="Q13" i="3"/>
  <c r="T13" i="3"/>
  <c r="W13" i="3"/>
  <c r="Z13" i="3"/>
  <c r="AD13" i="3"/>
  <c r="AE13" i="3" s="1"/>
  <c r="AF13" i="3" s="1"/>
  <c r="AG13" i="3" s="1"/>
  <c r="AH13" i="3" s="1"/>
  <c r="L14" i="3"/>
  <c r="O14" i="3" s="1"/>
  <c r="Q14" i="3"/>
  <c r="T14" i="3"/>
  <c r="W14" i="3"/>
  <c r="Z14" i="3"/>
  <c r="AD14" i="3"/>
  <c r="AE14" i="3" s="1"/>
  <c r="AF14" i="3" s="1"/>
  <c r="AG14" i="3" s="1"/>
  <c r="AH14" i="3" s="1"/>
  <c r="L15" i="3"/>
  <c r="Q15" i="3"/>
  <c r="T15" i="3"/>
  <c r="W15" i="3"/>
  <c r="Z15" i="3"/>
  <c r="AD15" i="3"/>
  <c r="AE15" i="3" s="1"/>
  <c r="AF15" i="3" s="1"/>
  <c r="AG15" i="3" s="1"/>
  <c r="AH15" i="3" s="1"/>
  <c r="L16" i="3"/>
  <c r="O16" i="3" s="1"/>
  <c r="Q16" i="3"/>
  <c r="T16" i="3"/>
  <c r="W16" i="3"/>
  <c r="Z16" i="3"/>
  <c r="AD16" i="3"/>
  <c r="AE16" i="3" s="1"/>
  <c r="AF16" i="3" s="1"/>
  <c r="AG16" i="3" s="1"/>
  <c r="AH16" i="3" s="1"/>
  <c r="L17" i="3"/>
  <c r="Q17" i="3"/>
  <c r="T17" i="3"/>
  <c r="W17" i="3"/>
  <c r="Z17" i="3"/>
  <c r="AD17" i="3"/>
  <c r="AE17" i="3" s="1"/>
  <c r="AF17" i="3" s="1"/>
  <c r="AG17" i="3" s="1"/>
  <c r="AH17" i="3" s="1"/>
  <c r="L18" i="3"/>
  <c r="O18" i="3" s="1"/>
  <c r="Q18" i="3"/>
  <c r="T18" i="3"/>
  <c r="W18" i="3"/>
  <c r="Z18" i="3"/>
  <c r="AD18" i="3"/>
  <c r="AE18" i="3" s="1"/>
  <c r="AF18" i="3" s="1"/>
  <c r="AG18" i="3" s="1"/>
  <c r="AH18" i="3" s="1"/>
  <c r="L19" i="3"/>
  <c r="O19" i="3" s="1"/>
  <c r="Q19" i="3"/>
  <c r="T19" i="3"/>
  <c r="W19" i="3"/>
  <c r="Z19" i="3"/>
  <c r="AD19" i="3"/>
  <c r="AE19" i="3" s="1"/>
  <c r="AF19" i="3" s="1"/>
  <c r="AG19" i="3" s="1"/>
  <c r="AH19" i="3" s="1"/>
  <c r="L20" i="3"/>
  <c r="O20" i="3" s="1"/>
  <c r="Q20" i="3"/>
  <c r="T20" i="3"/>
  <c r="W20" i="3"/>
  <c r="Z20" i="3"/>
  <c r="AD20" i="3"/>
  <c r="AE20" i="3" s="1"/>
  <c r="AF20" i="3" s="1"/>
  <c r="AG20" i="3" s="1"/>
  <c r="AH20" i="3" s="1"/>
  <c r="L21" i="3"/>
  <c r="Q21" i="3"/>
  <c r="T21" i="3"/>
  <c r="W21" i="3"/>
  <c r="Z21" i="3"/>
  <c r="AD21" i="3"/>
  <c r="AE21" i="3" s="1"/>
  <c r="AF21" i="3" s="1"/>
  <c r="AG21" i="3" s="1"/>
  <c r="AH21" i="3" s="1"/>
  <c r="L22" i="3"/>
  <c r="O22" i="3" s="1"/>
  <c r="Q22" i="3"/>
  <c r="T22" i="3"/>
  <c r="W22" i="3"/>
  <c r="Z22" i="3"/>
  <c r="AD22" i="3"/>
  <c r="AE22" i="3" s="1"/>
  <c r="AF22" i="3" s="1"/>
  <c r="AG22" i="3" s="1"/>
  <c r="AH22" i="3" s="1"/>
  <c r="L23" i="3"/>
  <c r="O23" i="3" s="1"/>
  <c r="Q23" i="3"/>
  <c r="T23" i="3"/>
  <c r="W23" i="3"/>
  <c r="Z23" i="3"/>
  <c r="AD23" i="3"/>
  <c r="AE23" i="3" s="1"/>
  <c r="AF23" i="3" s="1"/>
  <c r="AG23" i="3" s="1"/>
  <c r="AH23" i="3" s="1"/>
  <c r="L24" i="3"/>
  <c r="O24" i="3" s="1"/>
  <c r="Q24" i="3"/>
  <c r="T24" i="3"/>
  <c r="W24" i="3"/>
  <c r="Z24" i="3"/>
  <c r="AD24" i="3"/>
  <c r="AE24" i="3" s="1"/>
  <c r="AF24" i="3" s="1"/>
  <c r="AG24" i="3" s="1"/>
  <c r="AH24" i="3" s="1"/>
  <c r="L25" i="3"/>
  <c r="O25" i="3" s="1"/>
  <c r="Q25" i="3"/>
  <c r="T25" i="3"/>
  <c r="W25" i="3"/>
  <c r="Z25" i="3"/>
  <c r="AD25" i="3"/>
  <c r="AE25" i="3" s="1"/>
  <c r="AF25" i="3" s="1"/>
  <c r="AG25" i="3" s="1"/>
  <c r="AH25" i="3" s="1"/>
  <c r="L26" i="3"/>
  <c r="N26" i="3"/>
  <c r="Q26" i="3"/>
  <c r="T26" i="3"/>
  <c r="W26" i="3"/>
  <c r="Z26" i="3"/>
  <c r="AD26" i="3"/>
  <c r="AE26" i="3" s="1"/>
  <c r="AF26" i="3" s="1"/>
  <c r="AG26" i="3" s="1"/>
  <c r="AH26" i="3" s="1"/>
  <c r="L27" i="3"/>
  <c r="N27" i="3"/>
  <c r="Q27" i="3"/>
  <c r="T27" i="3"/>
  <c r="W27" i="3"/>
  <c r="Z27" i="3"/>
  <c r="AD27" i="3"/>
  <c r="AE27" i="3" s="1"/>
  <c r="AF27" i="3" s="1"/>
  <c r="AG27" i="3" s="1"/>
  <c r="AH27" i="3" s="1"/>
  <c r="L28" i="3"/>
  <c r="N28" i="3"/>
  <c r="Q28" i="3"/>
  <c r="T28" i="3"/>
  <c r="W28" i="3"/>
  <c r="Z28" i="3"/>
  <c r="AD28" i="3"/>
  <c r="AE28" i="3" s="1"/>
  <c r="AF28" i="3" s="1"/>
  <c r="AG28" i="3" s="1"/>
  <c r="AH28" i="3" s="1"/>
  <c r="L29" i="3"/>
  <c r="N29" i="3"/>
  <c r="Q29" i="3"/>
  <c r="T29" i="3"/>
  <c r="W29" i="3"/>
  <c r="Z29" i="3"/>
  <c r="AD29" i="3"/>
  <c r="AE29" i="3" s="1"/>
  <c r="AF29" i="3" s="1"/>
  <c r="AG29" i="3" s="1"/>
  <c r="AH29" i="3" s="1"/>
  <c r="L30" i="3"/>
  <c r="N30" i="3"/>
  <c r="Q30" i="3"/>
  <c r="T30" i="3"/>
  <c r="W30" i="3"/>
  <c r="Z30" i="3"/>
  <c r="AD30" i="3"/>
  <c r="AE30" i="3" s="1"/>
  <c r="AF30" i="3" s="1"/>
  <c r="AG30" i="3" s="1"/>
  <c r="AH30" i="3" s="1"/>
  <c r="L31" i="3"/>
  <c r="N31" i="3"/>
  <c r="Q31" i="3"/>
  <c r="T31" i="3"/>
  <c r="W31" i="3"/>
  <c r="Z31" i="3"/>
  <c r="AD31" i="3"/>
  <c r="AE31" i="3" s="1"/>
  <c r="AF31" i="3" s="1"/>
  <c r="AG31" i="3" s="1"/>
  <c r="AH31" i="3" s="1"/>
  <c r="L32" i="3"/>
  <c r="N32" i="3"/>
  <c r="Q32" i="3"/>
  <c r="T32" i="3"/>
  <c r="W32" i="3"/>
  <c r="Z32" i="3"/>
  <c r="AD32" i="3"/>
  <c r="AE32" i="3" s="1"/>
  <c r="AF32" i="3" s="1"/>
  <c r="AG32" i="3" s="1"/>
  <c r="AH32" i="3" s="1"/>
  <c r="L33" i="3"/>
  <c r="N33" i="3"/>
  <c r="Q33" i="3"/>
  <c r="T33" i="3"/>
  <c r="W33" i="3"/>
  <c r="Z33" i="3"/>
  <c r="AD33" i="3"/>
  <c r="AE33" i="3" s="1"/>
  <c r="AF33" i="3" s="1"/>
  <c r="AG33" i="3" s="1"/>
  <c r="AH33" i="3" s="1"/>
  <c r="I13" i="2"/>
  <c r="I14" i="2" s="1"/>
  <c r="U16" i="3" l="1"/>
  <c r="U19" i="3"/>
  <c r="X24" i="3"/>
  <c r="X25" i="3"/>
  <c r="AA13" i="3"/>
  <c r="U24" i="3"/>
  <c r="AA25" i="3"/>
  <c r="AA15" i="3"/>
  <c r="AA21" i="3"/>
  <c r="R22" i="3"/>
  <c r="R15" i="3"/>
  <c r="AA14" i="3"/>
  <c r="AA18" i="3"/>
  <c r="O21" i="3"/>
  <c r="R13" i="3"/>
  <c r="X18" i="3"/>
  <c r="U14" i="3"/>
  <c r="O15" i="3"/>
  <c r="R14" i="3"/>
  <c r="U25" i="3"/>
  <c r="X17" i="3"/>
  <c r="U32" i="3"/>
  <c r="X30" i="3"/>
  <c r="X19" i="3"/>
  <c r="R18" i="3"/>
  <c r="O17" i="3"/>
  <c r="X26" i="3"/>
  <c r="O33" i="3"/>
  <c r="O29" i="3"/>
  <c r="AA29" i="3"/>
  <c r="U30" i="3"/>
  <c r="O31" i="3"/>
  <c r="AB78" i="3"/>
  <c r="AB76" i="3"/>
  <c r="AB75" i="3"/>
  <c r="AB74" i="3"/>
  <c r="AB77" i="3"/>
  <c r="R25" i="3"/>
  <c r="R24" i="3"/>
  <c r="AA22" i="3"/>
  <c r="AA32" i="3"/>
  <c r="X27" i="3"/>
  <c r="R26" i="3"/>
  <c r="X22" i="3"/>
  <c r="U21" i="3"/>
  <c r="U22" i="3"/>
  <c r="R21" i="3"/>
  <c r="U31" i="3"/>
  <c r="O30" i="3"/>
  <c r="U23" i="3"/>
  <c r="U17" i="3"/>
  <c r="X14" i="3"/>
  <c r="R30" i="3"/>
  <c r="X32" i="3"/>
  <c r="U18" i="3"/>
  <c r="R17" i="3"/>
  <c r="X33" i="3"/>
  <c r="X28" i="3"/>
  <c r="X20" i="3"/>
  <c r="X12" i="3"/>
  <c r="U28" i="3"/>
  <c r="X13" i="3"/>
  <c r="X21" i="3"/>
  <c r="AA16" i="3"/>
  <c r="U15" i="3"/>
  <c r="X29" i="3"/>
  <c r="R28" i="3"/>
  <c r="AA20" i="3"/>
  <c r="AA24" i="3"/>
  <c r="R20" i="3"/>
  <c r="AA19" i="3"/>
  <c r="AA17" i="3"/>
  <c r="X16" i="3"/>
  <c r="U29" i="3"/>
  <c r="U20" i="3"/>
  <c r="AA23" i="3"/>
  <c r="R12" i="3"/>
  <c r="U13" i="3"/>
  <c r="R31" i="3"/>
  <c r="R16" i="3"/>
  <c r="R32" i="3"/>
  <c r="AA33" i="3"/>
  <c r="U27" i="3"/>
  <c r="O27" i="3"/>
  <c r="U33" i="3"/>
  <c r="R33" i="3"/>
  <c r="R29" i="3"/>
  <c r="AA27" i="3"/>
  <c r="AA26" i="3"/>
  <c r="AA28" i="3"/>
  <c r="AA30" i="3"/>
  <c r="U26" i="3"/>
  <c r="AA31" i="3"/>
  <c r="R27" i="3"/>
  <c r="AA12" i="3"/>
  <c r="X23" i="3"/>
  <c r="X15" i="3"/>
  <c r="R19" i="3"/>
  <c r="X31" i="3"/>
  <c r="O32" i="3"/>
  <c r="U12" i="3"/>
  <c r="R23" i="3"/>
  <c r="O26" i="3"/>
  <c r="O28" i="3"/>
  <c r="C9" i="13"/>
  <c r="AB21" i="3" l="1"/>
  <c r="AB17" i="3"/>
  <c r="AB25" i="3"/>
  <c r="AB14" i="3"/>
  <c r="AB22" i="3"/>
  <c r="AB18" i="3"/>
  <c r="AB24" i="3"/>
  <c r="AB20" i="3"/>
  <c r="AB30" i="3"/>
  <c r="AB16" i="3"/>
  <c r="AB13" i="3"/>
  <c r="AB19" i="3"/>
  <c r="AB29" i="3"/>
  <c r="AB15" i="3"/>
  <c r="AB33" i="3"/>
  <c r="AB23" i="3"/>
  <c r="AB31" i="3"/>
  <c r="AB27" i="3"/>
  <c r="AB12" i="3"/>
  <c r="AB32" i="3"/>
  <c r="AB28" i="3"/>
  <c r="AB26" i="3"/>
  <c r="C19" i="13"/>
  <c r="C18" i="13"/>
  <c r="B23" i="13"/>
  <c r="B5" i="13"/>
  <c r="B4" i="13"/>
  <c r="B3" i="13"/>
  <c r="B14" i="13"/>
  <c r="B24" i="13" l="1"/>
  <c r="C23" i="13"/>
  <c r="C13" i="13"/>
  <c r="C12" i="13"/>
  <c r="C24" i="13" l="1"/>
  <c r="D23" i="13" s="1"/>
  <c r="C14" i="13"/>
  <c r="O115" i="3"/>
  <c r="AB115" i="3" s="1"/>
  <c r="E23" i="13" l="1"/>
  <c r="D22" i="13"/>
  <c r="D24" i="13" s="1"/>
  <c r="D14" i="13"/>
  <c r="E22" i="2"/>
  <c r="E23" i="2"/>
  <c r="E24" i="2"/>
  <c r="D25" i="2"/>
  <c r="E25" i="2"/>
  <c r="E26" i="2"/>
  <c r="E27" i="2"/>
  <c r="E28" i="2"/>
  <c r="E29" i="2"/>
  <c r="C48" i="2"/>
  <c r="B48" i="2"/>
  <c r="C47" i="2"/>
  <c r="B47" i="2" s="1"/>
  <c r="C46" i="2"/>
  <c r="B46" i="2" s="1"/>
  <c r="C45" i="2"/>
  <c r="B45" i="2" s="1"/>
  <c r="C44" i="2"/>
  <c r="B44" i="2" s="1"/>
  <c r="C43" i="2"/>
  <c r="A43" i="2" s="1"/>
  <c r="F42" i="2"/>
  <c r="C42" i="2"/>
  <c r="B42" i="2" s="1"/>
  <c r="F41" i="2"/>
  <c r="C41" i="2"/>
  <c r="B41" i="2" s="1"/>
  <c r="F40" i="2"/>
  <c r="C40" i="2"/>
  <c r="B40" i="2" s="1"/>
  <c r="F39" i="2"/>
  <c r="C39" i="2"/>
  <c r="B39" i="2" s="1"/>
  <c r="F38" i="2"/>
  <c r="C38" i="2"/>
  <c r="A38" i="2" s="1"/>
  <c r="F37" i="2"/>
  <c r="C37" i="2"/>
  <c r="B37" i="2" s="1"/>
  <c r="F36" i="2"/>
  <c r="C36" i="2"/>
  <c r="B36" i="2" s="1"/>
  <c r="F35" i="2"/>
  <c r="C35" i="2"/>
  <c r="B35" i="2" s="1"/>
  <c r="F34" i="2"/>
  <c r="C34" i="2"/>
  <c r="B34" i="2" s="1"/>
  <c r="L40" i="3"/>
  <c r="L39" i="3"/>
  <c r="L38" i="3"/>
  <c r="L37" i="3"/>
  <c r="L36" i="3"/>
  <c r="L35" i="3"/>
  <c r="L34" i="3"/>
  <c r="L11" i="3"/>
  <c r="O11" i="3" s="1"/>
  <c r="L10" i="3"/>
  <c r="O10" i="3" s="1"/>
  <c r="L9" i="3"/>
  <c r="O9" i="3" s="1"/>
  <c r="B17" i="2"/>
  <c r="C15" i="2" s="1"/>
  <c r="D15" i="2" s="1"/>
  <c r="C9" i="2"/>
  <c r="E22" i="13" l="1"/>
  <c r="E13" i="13"/>
  <c r="E12" i="13"/>
  <c r="E30" i="2"/>
  <c r="F15" i="2"/>
  <c r="C16" i="2"/>
  <c r="D16" i="2" l="1"/>
  <c r="F16" i="2" s="1"/>
  <c r="E14" i="13"/>
  <c r="X15" i="9"/>
  <c r="Y15" i="9" s="1"/>
  <c r="U15" i="9"/>
  <c r="V15" i="9" s="1"/>
  <c r="R15" i="9"/>
  <c r="S15" i="9" s="1"/>
  <c r="O15" i="9"/>
  <c r="P15" i="9" s="1"/>
  <c r="L15" i="9"/>
  <c r="M15" i="9" s="1"/>
  <c r="X14" i="9"/>
  <c r="Y14" i="9" s="1"/>
  <c r="U14" i="9"/>
  <c r="V14" i="9" s="1"/>
  <c r="R14" i="9"/>
  <c r="S14" i="9" s="1"/>
  <c r="O14" i="9"/>
  <c r="P14" i="9" s="1"/>
  <c r="L14" i="9"/>
  <c r="M14" i="9" s="1"/>
  <c r="X13" i="9"/>
  <c r="Y13" i="9" s="1"/>
  <c r="V13" i="9"/>
  <c r="U13" i="9"/>
  <c r="R13" i="9"/>
  <c r="S13" i="9" s="1"/>
  <c r="O13" i="9"/>
  <c r="P13" i="9" s="1"/>
  <c r="L13" i="9"/>
  <c r="M13" i="9" s="1"/>
  <c r="X12" i="9"/>
  <c r="Y12" i="9" s="1"/>
  <c r="U12" i="9"/>
  <c r="V12" i="9" s="1"/>
  <c r="R12" i="9"/>
  <c r="S12" i="9" s="1"/>
  <c r="O12" i="9"/>
  <c r="P12" i="9" s="1"/>
  <c r="L12" i="9"/>
  <c r="M12" i="9" s="1"/>
  <c r="X11" i="9"/>
  <c r="Y11" i="9" s="1"/>
  <c r="U11" i="9"/>
  <c r="V11" i="9" s="1"/>
  <c r="R11" i="9"/>
  <c r="S11" i="9" s="1"/>
  <c r="O11" i="9"/>
  <c r="P11" i="9" s="1"/>
  <c r="L11" i="9"/>
  <c r="M11" i="9" s="1"/>
  <c r="X10" i="9"/>
  <c r="Y10" i="9" s="1"/>
  <c r="U10" i="9"/>
  <c r="V10" i="9" s="1"/>
  <c r="R10" i="9"/>
  <c r="S10" i="9" s="1"/>
  <c r="O10" i="9"/>
  <c r="P10" i="9" s="1"/>
  <c r="L10" i="9"/>
  <c r="M10" i="9" s="1"/>
  <c r="X9" i="9"/>
  <c r="Y9" i="9" s="1"/>
  <c r="U9" i="9"/>
  <c r="V9" i="9" s="1"/>
  <c r="R9" i="9"/>
  <c r="S9" i="9" s="1"/>
  <c r="O9" i="9"/>
  <c r="P9" i="9" s="1"/>
  <c r="L9" i="9"/>
  <c r="M9" i="9" s="1"/>
  <c r="X8" i="9"/>
  <c r="Y8" i="9" s="1"/>
  <c r="U8" i="9"/>
  <c r="V8" i="9" s="1"/>
  <c r="R8" i="9"/>
  <c r="S8" i="9" s="1"/>
  <c r="O8" i="9"/>
  <c r="P8" i="9" s="1"/>
  <c r="L8" i="9"/>
  <c r="M8" i="9" s="1"/>
  <c r="X7" i="9"/>
  <c r="Y7" i="9" s="1"/>
  <c r="U7" i="9"/>
  <c r="V7" i="9" s="1"/>
  <c r="R7" i="9"/>
  <c r="S7" i="9" s="1"/>
  <c r="O7" i="9"/>
  <c r="P7" i="9" s="1"/>
  <c r="L7" i="9"/>
  <c r="M7" i="9" s="1"/>
  <c r="X6" i="9"/>
  <c r="Y6" i="9" s="1"/>
  <c r="U6" i="9"/>
  <c r="V6" i="9" s="1"/>
  <c r="R6" i="9"/>
  <c r="S6" i="9" s="1"/>
  <c r="O6" i="9"/>
  <c r="P6" i="9" s="1"/>
  <c r="L6" i="9"/>
  <c r="M6" i="9" s="1"/>
  <c r="X15" i="8"/>
  <c r="Y15" i="8" s="1"/>
  <c r="U15" i="8"/>
  <c r="V15" i="8" s="1"/>
  <c r="R15" i="8"/>
  <c r="S15" i="8" s="1"/>
  <c r="O15" i="8"/>
  <c r="P15" i="8" s="1"/>
  <c r="L15" i="8"/>
  <c r="M15" i="8" s="1"/>
  <c r="X14" i="8"/>
  <c r="Y14" i="8" s="1"/>
  <c r="U14" i="8"/>
  <c r="V14" i="8" s="1"/>
  <c r="R14" i="8"/>
  <c r="S14" i="8" s="1"/>
  <c r="O14" i="8"/>
  <c r="P14" i="8" s="1"/>
  <c r="L14" i="8"/>
  <c r="M14" i="8" s="1"/>
  <c r="X13" i="8"/>
  <c r="Y13" i="8" s="1"/>
  <c r="U13" i="8"/>
  <c r="V13" i="8" s="1"/>
  <c r="R13" i="8"/>
  <c r="S13" i="8" s="1"/>
  <c r="O13" i="8"/>
  <c r="P13" i="8" s="1"/>
  <c r="L13" i="8"/>
  <c r="M13" i="8" s="1"/>
  <c r="X12" i="8"/>
  <c r="Y12" i="8" s="1"/>
  <c r="U12" i="8"/>
  <c r="V12" i="8" s="1"/>
  <c r="R12" i="8"/>
  <c r="S12" i="8" s="1"/>
  <c r="O12" i="8"/>
  <c r="P12" i="8" s="1"/>
  <c r="L12" i="8"/>
  <c r="M12" i="8" s="1"/>
  <c r="X11" i="8"/>
  <c r="Y11" i="8" s="1"/>
  <c r="U11" i="8"/>
  <c r="V11" i="8" s="1"/>
  <c r="R11" i="8"/>
  <c r="S11" i="8" s="1"/>
  <c r="O11" i="8"/>
  <c r="P11" i="8" s="1"/>
  <c r="L11" i="8"/>
  <c r="M11" i="8" s="1"/>
  <c r="X10" i="8"/>
  <c r="Y10" i="8" s="1"/>
  <c r="U10" i="8"/>
  <c r="V10" i="8" s="1"/>
  <c r="R10" i="8"/>
  <c r="S10" i="8" s="1"/>
  <c r="O10" i="8"/>
  <c r="P10" i="8" s="1"/>
  <c r="L10" i="8"/>
  <c r="M10" i="8" s="1"/>
  <c r="X9" i="8"/>
  <c r="Y9" i="8" s="1"/>
  <c r="U9" i="8"/>
  <c r="V9" i="8" s="1"/>
  <c r="R9" i="8"/>
  <c r="S9" i="8" s="1"/>
  <c r="O9" i="8"/>
  <c r="P9" i="8" s="1"/>
  <c r="L9" i="8"/>
  <c r="M9" i="8" s="1"/>
  <c r="X8" i="8"/>
  <c r="Y8" i="8" s="1"/>
  <c r="U8" i="8"/>
  <c r="V8" i="8" s="1"/>
  <c r="R8" i="8"/>
  <c r="S8" i="8" s="1"/>
  <c r="O8" i="8"/>
  <c r="P8" i="8" s="1"/>
  <c r="L8" i="8"/>
  <c r="M8" i="8" s="1"/>
  <c r="X7" i="8"/>
  <c r="Y7" i="8" s="1"/>
  <c r="U7" i="8"/>
  <c r="V7" i="8" s="1"/>
  <c r="R7" i="8"/>
  <c r="S7" i="8" s="1"/>
  <c r="O7" i="8"/>
  <c r="P7" i="8" s="1"/>
  <c r="L7" i="8"/>
  <c r="M7" i="8" s="1"/>
  <c r="X6" i="8"/>
  <c r="Y6" i="8" s="1"/>
  <c r="U6" i="8"/>
  <c r="V6" i="8" s="1"/>
  <c r="R6" i="8"/>
  <c r="S6" i="8" s="1"/>
  <c r="O6" i="8"/>
  <c r="P6" i="8" s="1"/>
  <c r="L6" i="8"/>
  <c r="M6" i="8" s="1"/>
  <c r="X15" i="7"/>
  <c r="Y15" i="7" s="1"/>
  <c r="U15" i="7"/>
  <c r="V15" i="7" s="1"/>
  <c r="R15" i="7"/>
  <c r="S15" i="7" s="1"/>
  <c r="O15" i="7"/>
  <c r="P15" i="7" s="1"/>
  <c r="L15" i="7"/>
  <c r="M15" i="7" s="1"/>
  <c r="X14" i="7"/>
  <c r="Y14" i="7" s="1"/>
  <c r="U14" i="7"/>
  <c r="V14" i="7" s="1"/>
  <c r="R14" i="7"/>
  <c r="S14" i="7" s="1"/>
  <c r="O14" i="7"/>
  <c r="P14" i="7" s="1"/>
  <c r="L14" i="7"/>
  <c r="M14" i="7" s="1"/>
  <c r="X13" i="7"/>
  <c r="Y13" i="7" s="1"/>
  <c r="U13" i="7"/>
  <c r="V13" i="7" s="1"/>
  <c r="R13" i="7"/>
  <c r="S13" i="7" s="1"/>
  <c r="O13" i="7"/>
  <c r="P13" i="7" s="1"/>
  <c r="L13" i="7"/>
  <c r="M13" i="7" s="1"/>
  <c r="X12" i="7"/>
  <c r="Y12" i="7" s="1"/>
  <c r="U12" i="7"/>
  <c r="V12" i="7" s="1"/>
  <c r="R12" i="7"/>
  <c r="S12" i="7" s="1"/>
  <c r="O12" i="7"/>
  <c r="P12" i="7" s="1"/>
  <c r="L12" i="7"/>
  <c r="M12" i="7" s="1"/>
  <c r="X11" i="7"/>
  <c r="Y11" i="7" s="1"/>
  <c r="U11" i="7"/>
  <c r="V11" i="7" s="1"/>
  <c r="R11" i="7"/>
  <c r="S11" i="7" s="1"/>
  <c r="O11" i="7"/>
  <c r="P11" i="7" s="1"/>
  <c r="L11" i="7"/>
  <c r="M11" i="7" s="1"/>
  <c r="X10" i="7"/>
  <c r="Y10" i="7" s="1"/>
  <c r="U10" i="7"/>
  <c r="V10" i="7" s="1"/>
  <c r="R10" i="7"/>
  <c r="S10" i="7" s="1"/>
  <c r="O10" i="7"/>
  <c r="P10" i="7" s="1"/>
  <c r="L10" i="7"/>
  <c r="M10" i="7" s="1"/>
  <c r="X9" i="7"/>
  <c r="Y9" i="7" s="1"/>
  <c r="U9" i="7"/>
  <c r="V9" i="7" s="1"/>
  <c r="R9" i="7"/>
  <c r="S9" i="7" s="1"/>
  <c r="O9" i="7"/>
  <c r="P9" i="7" s="1"/>
  <c r="L9" i="7"/>
  <c r="M9" i="7" s="1"/>
  <c r="X8" i="7"/>
  <c r="Y8" i="7" s="1"/>
  <c r="U8" i="7"/>
  <c r="V8" i="7" s="1"/>
  <c r="R8" i="7"/>
  <c r="S8" i="7" s="1"/>
  <c r="O8" i="7"/>
  <c r="P8" i="7" s="1"/>
  <c r="L8" i="7"/>
  <c r="M8" i="7" s="1"/>
  <c r="X7" i="7"/>
  <c r="Y7" i="7" s="1"/>
  <c r="U7" i="7"/>
  <c r="V7" i="7" s="1"/>
  <c r="R7" i="7"/>
  <c r="S7" i="7" s="1"/>
  <c r="O7" i="7"/>
  <c r="P7" i="7" s="1"/>
  <c r="L7" i="7"/>
  <c r="M7" i="7" s="1"/>
  <c r="X6" i="7"/>
  <c r="Y6" i="7" s="1"/>
  <c r="U6" i="7"/>
  <c r="V6" i="7" s="1"/>
  <c r="R6" i="7"/>
  <c r="S6" i="7" s="1"/>
  <c r="O6" i="7"/>
  <c r="P6" i="7" s="1"/>
  <c r="L6" i="7"/>
  <c r="M6" i="7" s="1"/>
  <c r="D17" i="2" l="1"/>
  <c r="AB84" i="3"/>
  <c r="E24" i="13" l="1"/>
  <c r="Z9" i="3"/>
  <c r="Z10" i="3"/>
  <c r="Z11" i="3"/>
  <c r="Z34" i="3"/>
  <c r="Z35" i="3"/>
  <c r="Z36" i="3"/>
  <c r="Z37" i="3"/>
  <c r="Z38" i="3"/>
  <c r="Z39" i="3"/>
  <c r="Z40" i="3"/>
  <c r="AA48" i="3"/>
  <c r="AA113" i="3" s="1"/>
  <c r="AA53" i="3"/>
  <c r="AA61" i="3"/>
  <c r="AA114" i="3" s="1"/>
  <c r="AA36" i="3" l="1"/>
  <c r="AA34" i="3"/>
  <c r="AA39" i="3"/>
  <c r="AA35" i="3"/>
  <c r="AA9" i="3"/>
  <c r="AA37" i="3"/>
  <c r="AA11" i="3"/>
  <c r="AA40" i="3"/>
  <c r="AA10" i="3"/>
  <c r="AA38" i="3"/>
  <c r="Z41" i="3"/>
  <c r="AA41" i="3" l="1"/>
  <c r="AA42" i="3"/>
  <c r="I17" i="12" l="1"/>
  <c r="Q17" i="12" s="1"/>
  <c r="I18" i="12"/>
  <c r="Q18" i="12" s="1"/>
  <c r="I19" i="12"/>
  <c r="Q19" i="12" s="1"/>
  <c r="I20" i="12"/>
  <c r="Q20" i="12" s="1"/>
  <c r="I21" i="12"/>
  <c r="Q21" i="12" s="1"/>
  <c r="I22" i="12"/>
  <c r="Q22" i="12" s="1"/>
  <c r="I23" i="12"/>
  <c r="Q23" i="12" s="1"/>
  <c r="I25" i="12"/>
  <c r="Q25" i="12" s="1"/>
  <c r="H18" i="12"/>
  <c r="P18" i="12" s="1"/>
  <c r="H19" i="12"/>
  <c r="P19" i="12" s="1"/>
  <c r="H21" i="12"/>
  <c r="P21" i="12" s="1"/>
  <c r="H22" i="12"/>
  <c r="P22" i="12" s="1"/>
  <c r="H23" i="12"/>
  <c r="P23" i="12" s="1"/>
  <c r="H25" i="12"/>
  <c r="P25" i="12" s="1"/>
  <c r="G18" i="12"/>
  <c r="O18" i="12" s="1"/>
  <c r="G19" i="12"/>
  <c r="O19" i="12" s="1"/>
  <c r="G21" i="12"/>
  <c r="O21" i="12" s="1"/>
  <c r="G22" i="12"/>
  <c r="O22" i="12" s="1"/>
  <c r="G23" i="12"/>
  <c r="O23" i="12" s="1"/>
  <c r="G25" i="12"/>
  <c r="O25" i="12" s="1"/>
  <c r="F18" i="12"/>
  <c r="N18" i="12" s="1"/>
  <c r="F19" i="12"/>
  <c r="N19" i="12" s="1"/>
  <c r="F21" i="12"/>
  <c r="N21" i="12" s="1"/>
  <c r="F22" i="12"/>
  <c r="N22" i="12" s="1"/>
  <c r="F23" i="12"/>
  <c r="N23" i="12" s="1"/>
  <c r="F25" i="12"/>
  <c r="N25" i="12" s="1"/>
  <c r="E18" i="12"/>
  <c r="M18" i="12" s="1"/>
  <c r="E19" i="12"/>
  <c r="M19" i="12" s="1"/>
  <c r="E21" i="12"/>
  <c r="E22" i="12"/>
  <c r="E23" i="12"/>
  <c r="M23" i="12" s="1"/>
  <c r="E25" i="12"/>
  <c r="M25" i="12" s="1"/>
  <c r="R23" i="12" l="1"/>
  <c r="J22" i="12"/>
  <c r="J21" i="12"/>
  <c r="R19" i="12"/>
  <c r="R18" i="12"/>
  <c r="R25" i="12"/>
  <c r="M22" i="12"/>
  <c r="R22" i="12" s="1"/>
  <c r="J19" i="12"/>
  <c r="M21" i="12"/>
  <c r="R21" i="12" s="1"/>
  <c r="J18" i="12"/>
  <c r="J25" i="12"/>
  <c r="J23" i="12"/>
  <c r="X15" i="6" l="1"/>
  <c r="Y15" i="6" s="1"/>
  <c r="X14" i="6"/>
  <c r="Y14" i="6" s="1"/>
  <c r="X13" i="6"/>
  <c r="Y13" i="6" s="1"/>
  <c r="X12" i="6"/>
  <c r="Y12" i="6" s="1"/>
  <c r="X11" i="6"/>
  <c r="Y11" i="6" s="1"/>
  <c r="X10" i="6"/>
  <c r="Y10" i="6" s="1"/>
  <c r="X9" i="6"/>
  <c r="Y9" i="6" s="1"/>
  <c r="X8" i="6"/>
  <c r="Y8" i="6" s="1"/>
  <c r="X7" i="6"/>
  <c r="Y7" i="6" s="1"/>
  <c r="X6" i="6"/>
  <c r="Y6" i="6" s="1"/>
  <c r="U15" i="6"/>
  <c r="V15" i="6" s="1"/>
  <c r="U14" i="6"/>
  <c r="V14" i="6" s="1"/>
  <c r="U13" i="6"/>
  <c r="V13" i="6" s="1"/>
  <c r="U12" i="6"/>
  <c r="V12" i="6" s="1"/>
  <c r="U11" i="6"/>
  <c r="V11" i="6" s="1"/>
  <c r="U10" i="6"/>
  <c r="V10" i="6" s="1"/>
  <c r="U9" i="6"/>
  <c r="V9" i="6" s="1"/>
  <c r="U8" i="6"/>
  <c r="V8" i="6" s="1"/>
  <c r="U7" i="6"/>
  <c r="V7" i="6" s="1"/>
  <c r="U6" i="6"/>
  <c r="V6" i="6" s="1"/>
  <c r="R15" i="6"/>
  <c r="S15" i="6" s="1"/>
  <c r="R14" i="6"/>
  <c r="S14" i="6" s="1"/>
  <c r="R13" i="6"/>
  <c r="S13" i="6" s="1"/>
  <c r="R12" i="6"/>
  <c r="S12" i="6" s="1"/>
  <c r="R11" i="6"/>
  <c r="S11" i="6" s="1"/>
  <c r="R10" i="6"/>
  <c r="S10" i="6" s="1"/>
  <c r="R9" i="6"/>
  <c r="S9" i="6" s="1"/>
  <c r="R8" i="6"/>
  <c r="S8" i="6" s="1"/>
  <c r="R7" i="6"/>
  <c r="S7" i="6" s="1"/>
  <c r="R6" i="6"/>
  <c r="S6" i="6" s="1"/>
  <c r="O15" i="6"/>
  <c r="P15" i="6" s="1"/>
  <c r="O14" i="6"/>
  <c r="P14" i="6" s="1"/>
  <c r="O13" i="6"/>
  <c r="P13" i="6" s="1"/>
  <c r="O12" i="6"/>
  <c r="P12" i="6" s="1"/>
  <c r="O11" i="6"/>
  <c r="P11" i="6" s="1"/>
  <c r="O10" i="6"/>
  <c r="P10" i="6" s="1"/>
  <c r="O9" i="6"/>
  <c r="P9" i="6" s="1"/>
  <c r="O8" i="6"/>
  <c r="P8" i="6" s="1"/>
  <c r="O7" i="6"/>
  <c r="P7" i="6" s="1"/>
  <c r="O6" i="6"/>
  <c r="P6" i="6" s="1"/>
  <c r="P16" i="6" l="1"/>
  <c r="W10" i="3"/>
  <c r="W11" i="3"/>
  <c r="W34" i="3"/>
  <c r="W35" i="3"/>
  <c r="W36" i="3"/>
  <c r="W37" i="3"/>
  <c r="W38" i="3"/>
  <c r="W39" i="3"/>
  <c r="W40" i="3"/>
  <c r="T10" i="3"/>
  <c r="T11" i="3"/>
  <c r="T34" i="3"/>
  <c r="T35" i="3"/>
  <c r="T36" i="3"/>
  <c r="T37" i="3"/>
  <c r="T38" i="3"/>
  <c r="T39" i="3"/>
  <c r="T40" i="3"/>
  <c r="Q10" i="3"/>
  <c r="Q11" i="3"/>
  <c r="Q34" i="3"/>
  <c r="Q35" i="3"/>
  <c r="Q36" i="3"/>
  <c r="Q37" i="3"/>
  <c r="Q38" i="3"/>
  <c r="Q39" i="3"/>
  <c r="Q40" i="3"/>
  <c r="Q9" i="3"/>
  <c r="T9" i="3"/>
  <c r="W9" i="3"/>
  <c r="I24" i="12" l="1"/>
  <c r="Q24" i="12" s="1"/>
  <c r="H24" i="12"/>
  <c r="P24" i="12" s="1"/>
  <c r="G24" i="12"/>
  <c r="O24" i="12" s="1"/>
  <c r="F24" i="12"/>
  <c r="N24" i="12" s="1"/>
  <c r="X38" i="3"/>
  <c r="U38" i="3"/>
  <c r="R38" i="3"/>
  <c r="AB71" i="3" l="1"/>
  <c r="AB72" i="3"/>
  <c r="AB79" i="3"/>
  <c r="AB80" i="3"/>
  <c r="AB81" i="3"/>
  <c r="AB83" i="3"/>
  <c r="AB70" i="3"/>
  <c r="AB57" i="3"/>
  <c r="AB58" i="3"/>
  <c r="AB59" i="3"/>
  <c r="AB60" i="3"/>
  <c r="AB56" i="3"/>
  <c r="AB52" i="3"/>
  <c r="AB51" i="3"/>
  <c r="AB47" i="3"/>
  <c r="AB45" i="3"/>
  <c r="AB48" i="3" l="1"/>
  <c r="H26" i="12"/>
  <c r="P26" i="12" s="1"/>
  <c r="G26" i="12"/>
  <c r="O26" i="12" s="1"/>
  <c r="F26" i="12"/>
  <c r="N26" i="12" s="1"/>
  <c r="E24" i="12" l="1"/>
  <c r="J24" i="12" s="1"/>
  <c r="I26" i="12"/>
  <c r="Q26" i="12" s="1"/>
  <c r="AB73" i="3"/>
  <c r="AB85" i="3" s="1"/>
  <c r="M41" i="6"/>
  <c r="Y54" i="9"/>
  <c r="V54" i="9"/>
  <c r="S54" i="9"/>
  <c r="P54" i="9"/>
  <c r="M54" i="9"/>
  <c r="Z53" i="9"/>
  <c r="Z52" i="9"/>
  <c r="Y51" i="9"/>
  <c r="V51" i="9"/>
  <c r="S51" i="9"/>
  <c r="P51" i="9"/>
  <c r="P55" i="9" s="1"/>
  <c r="M51" i="9"/>
  <c r="Z50" i="9"/>
  <c r="Z49" i="9"/>
  <c r="Z45" i="9"/>
  <c r="Z44" i="9"/>
  <c r="Z43" i="9"/>
  <c r="Z42" i="9"/>
  <c r="M41" i="9"/>
  <c r="Z40" i="9"/>
  <c r="Z39" i="9"/>
  <c r="Z38" i="9"/>
  <c r="Y35" i="9"/>
  <c r="V35" i="9"/>
  <c r="S35" i="9"/>
  <c r="P35" i="9"/>
  <c r="M35" i="9"/>
  <c r="Z34" i="9"/>
  <c r="Z33" i="9"/>
  <c r="Z32" i="9"/>
  <c r="Z31" i="9"/>
  <c r="Z30" i="9"/>
  <c r="Y27" i="9"/>
  <c r="V27" i="9"/>
  <c r="S27" i="9"/>
  <c r="P27" i="9"/>
  <c r="M27" i="9"/>
  <c r="Z26" i="9"/>
  <c r="Z25" i="9"/>
  <c r="Z27" i="9" s="1"/>
  <c r="Y22" i="9"/>
  <c r="V22" i="9"/>
  <c r="S22" i="9"/>
  <c r="P22" i="9"/>
  <c r="M22" i="9"/>
  <c r="Z21" i="9"/>
  <c r="Z20" i="9"/>
  <c r="AB15" i="9"/>
  <c r="AB14" i="9"/>
  <c r="AB13" i="9"/>
  <c r="AB12" i="9"/>
  <c r="AB11" i="9"/>
  <c r="AB10" i="9"/>
  <c r="AB9" i="9"/>
  <c r="AB8" i="9"/>
  <c r="AB7" i="9"/>
  <c r="AB6" i="9"/>
  <c r="Y54" i="8"/>
  <c r="V54" i="8"/>
  <c r="S54" i="8"/>
  <c r="P54" i="8"/>
  <c r="M54" i="8"/>
  <c r="Z53" i="8"/>
  <c r="Z52" i="8"/>
  <c r="Y51" i="8"/>
  <c r="V51" i="8"/>
  <c r="S51" i="8"/>
  <c r="P51" i="8"/>
  <c r="M51" i="8"/>
  <c r="Z50" i="8"/>
  <c r="Z49" i="8"/>
  <c r="Z45" i="8"/>
  <c r="Z44" i="8"/>
  <c r="Z43" i="8"/>
  <c r="Z42" i="8"/>
  <c r="M41" i="8"/>
  <c r="Z40" i="8"/>
  <c r="Z39" i="8"/>
  <c r="Z38" i="8"/>
  <c r="Y35" i="8"/>
  <c r="V35" i="8"/>
  <c r="S35" i="8"/>
  <c r="P35" i="8"/>
  <c r="M35" i="8"/>
  <c r="Z34" i="8"/>
  <c r="Z33" i="8"/>
  <c r="Z32" i="8"/>
  <c r="Z31" i="8"/>
  <c r="Z30" i="8"/>
  <c r="Y27" i="8"/>
  <c r="V27" i="8"/>
  <c r="S27" i="8"/>
  <c r="P27" i="8"/>
  <c r="M27" i="8"/>
  <c r="Z26" i="8"/>
  <c r="Z25" i="8"/>
  <c r="Z27" i="8" s="1"/>
  <c r="Y22" i="8"/>
  <c r="V22" i="8"/>
  <c r="S22" i="8"/>
  <c r="P22" i="8"/>
  <c r="M22" i="8"/>
  <c r="Z21" i="8"/>
  <c r="Z20" i="8"/>
  <c r="AB15" i="8"/>
  <c r="AB14" i="8"/>
  <c r="AB13" i="8"/>
  <c r="AB12" i="8"/>
  <c r="AB11" i="8"/>
  <c r="AB10" i="8"/>
  <c r="AB9" i="8"/>
  <c r="AB8" i="8"/>
  <c r="AB7" i="8"/>
  <c r="AB6" i="8"/>
  <c r="Y54" i="7"/>
  <c r="V54" i="7"/>
  <c r="S54" i="7"/>
  <c r="P54" i="7"/>
  <c r="M54" i="7"/>
  <c r="Z53" i="7"/>
  <c r="Z52" i="7"/>
  <c r="Y51" i="7"/>
  <c r="V51" i="7"/>
  <c r="S51" i="7"/>
  <c r="P51" i="7"/>
  <c r="M51" i="7"/>
  <c r="Z50" i="7"/>
  <c r="Z49" i="7"/>
  <c r="Z45" i="7"/>
  <c r="Z44" i="7"/>
  <c r="Z43" i="7"/>
  <c r="Z42" i="7"/>
  <c r="M41" i="7"/>
  <c r="M46" i="7" s="1"/>
  <c r="Z40" i="7"/>
  <c r="Z39" i="7"/>
  <c r="Z38" i="7"/>
  <c r="Y35" i="7"/>
  <c r="V35" i="7"/>
  <c r="S35" i="7"/>
  <c r="P35" i="7"/>
  <c r="M35" i="7"/>
  <c r="Z34" i="7"/>
  <c r="Z33" i="7"/>
  <c r="Z32" i="7"/>
  <c r="Z31" i="7"/>
  <c r="Z30" i="7"/>
  <c r="Y27" i="7"/>
  <c r="V27" i="7"/>
  <c r="S27" i="7"/>
  <c r="P27" i="7"/>
  <c r="M27" i="7"/>
  <c r="Z26" i="7"/>
  <c r="Z25" i="7"/>
  <c r="Z27" i="7" s="1"/>
  <c r="Y22" i="7"/>
  <c r="V22" i="7"/>
  <c r="S22" i="7"/>
  <c r="P22" i="7"/>
  <c r="M22" i="7"/>
  <c r="Z21" i="7"/>
  <c r="Z20" i="7"/>
  <c r="AB15" i="7"/>
  <c r="AB14" i="7"/>
  <c r="AB13" i="7"/>
  <c r="AB12" i="7"/>
  <c r="AB11" i="7"/>
  <c r="AB10" i="7"/>
  <c r="AB9" i="7"/>
  <c r="AB8" i="7"/>
  <c r="AB7" i="7"/>
  <c r="AB6" i="7"/>
  <c r="V55" i="7" l="1"/>
  <c r="V55" i="9"/>
  <c r="M55" i="8"/>
  <c r="S55" i="8"/>
  <c r="Z22" i="8"/>
  <c r="Y55" i="8"/>
  <c r="E26" i="12"/>
  <c r="J26" i="12" s="1"/>
  <c r="M24" i="12"/>
  <c r="R24" i="12" s="1"/>
  <c r="P17" i="7"/>
  <c r="Y55" i="7"/>
  <c r="Y55" i="9"/>
  <c r="S55" i="7"/>
  <c r="V55" i="8"/>
  <c r="S55" i="9"/>
  <c r="V17" i="7"/>
  <c r="Z35" i="7"/>
  <c r="Z35" i="9"/>
  <c r="Z22" i="7"/>
  <c r="Z35" i="8"/>
  <c r="P55" i="8"/>
  <c r="Z22" i="9"/>
  <c r="V17" i="8"/>
  <c r="Y17" i="8"/>
  <c r="P17" i="9"/>
  <c r="V16" i="9"/>
  <c r="Z51" i="9"/>
  <c r="Z54" i="9"/>
  <c r="M55" i="9"/>
  <c r="Z14" i="9"/>
  <c r="L16" i="9"/>
  <c r="Z54" i="8"/>
  <c r="Z51" i="8"/>
  <c r="P55" i="7"/>
  <c r="Z54" i="7"/>
  <c r="M55" i="7"/>
  <c r="Z51" i="7"/>
  <c r="X16" i="7"/>
  <c r="R16" i="7"/>
  <c r="Z10" i="7"/>
  <c r="Z11" i="7"/>
  <c r="Z15" i="7"/>
  <c r="X16" i="9"/>
  <c r="L16" i="8"/>
  <c r="Y16" i="7"/>
  <c r="P16" i="7"/>
  <c r="U16" i="7"/>
  <c r="O16" i="8"/>
  <c r="Z15" i="8"/>
  <c r="Z14" i="8"/>
  <c r="Z8" i="8"/>
  <c r="Y16" i="8"/>
  <c r="R16" i="8"/>
  <c r="Z9" i="8"/>
  <c r="Z7" i="8"/>
  <c r="Y16" i="9"/>
  <c r="Z8" i="9"/>
  <c r="R16" i="9"/>
  <c r="Z15" i="9"/>
  <c r="L16" i="7"/>
  <c r="Z7" i="9"/>
  <c r="S16" i="9"/>
  <c r="Z11" i="9"/>
  <c r="Z12" i="9"/>
  <c r="U16" i="9"/>
  <c r="Z9" i="9"/>
  <c r="Z13" i="9"/>
  <c r="P41" i="9"/>
  <c r="Z10" i="9"/>
  <c r="M46" i="9"/>
  <c r="O16" i="9"/>
  <c r="V16" i="8"/>
  <c r="Z11" i="8"/>
  <c r="M16" i="8"/>
  <c r="Z13" i="8"/>
  <c r="U16" i="8"/>
  <c r="X16" i="8"/>
  <c r="P41" i="8"/>
  <c r="Z10" i="8"/>
  <c r="M46" i="8"/>
  <c r="Z14" i="7"/>
  <c r="Z12" i="7"/>
  <c r="S16" i="7"/>
  <c r="Z8" i="7"/>
  <c r="Z9" i="7"/>
  <c r="M17" i="7"/>
  <c r="Z13" i="7"/>
  <c r="P41" i="7"/>
  <c r="O16" i="7"/>
  <c r="Z7" i="7"/>
  <c r="Y54" i="6"/>
  <c r="V54" i="6"/>
  <c r="S54" i="6"/>
  <c r="P54" i="6"/>
  <c r="M54" i="6"/>
  <c r="Z21" i="6"/>
  <c r="Z20" i="6"/>
  <c r="Z26" i="6"/>
  <c r="Z25" i="6"/>
  <c r="Z45" i="6"/>
  <c r="Z44" i="6"/>
  <c r="Z43" i="6"/>
  <c r="Z42" i="6"/>
  <c r="Z40" i="6"/>
  <c r="Z39" i="6"/>
  <c r="Z38" i="6"/>
  <c r="L15" i="6"/>
  <c r="M15" i="6" s="1"/>
  <c r="L14" i="6"/>
  <c r="M14" i="6" s="1"/>
  <c r="L13" i="6"/>
  <c r="M13" i="6" s="1"/>
  <c r="L12" i="6"/>
  <c r="M12" i="6" s="1"/>
  <c r="L11" i="6"/>
  <c r="M11" i="6" s="1"/>
  <c r="L10" i="6"/>
  <c r="M10" i="6" s="1"/>
  <c r="L9" i="6"/>
  <c r="M9" i="6" s="1"/>
  <c r="L8" i="6"/>
  <c r="M8" i="6" s="1"/>
  <c r="L7" i="6"/>
  <c r="M7" i="6" s="1"/>
  <c r="L6" i="6"/>
  <c r="M6" i="6" s="1"/>
  <c r="N40" i="3"/>
  <c r="N39" i="3"/>
  <c r="N38" i="3"/>
  <c r="O38" i="3" s="1"/>
  <c r="N37" i="3"/>
  <c r="N36" i="3"/>
  <c r="N35" i="3"/>
  <c r="N34" i="3"/>
  <c r="Z55" i="9" l="1"/>
  <c r="Z55" i="8"/>
  <c r="M26" i="12"/>
  <c r="R26" i="12" s="1"/>
  <c r="V17" i="9"/>
  <c r="P16" i="9"/>
  <c r="P17" i="8"/>
  <c r="S17" i="6"/>
  <c r="M17" i="6"/>
  <c r="Y17" i="6"/>
  <c r="Y17" i="7"/>
  <c r="P17" i="6"/>
  <c r="S17" i="7"/>
  <c r="M17" i="8"/>
  <c r="M57" i="8" s="1"/>
  <c r="M61" i="8" s="1"/>
  <c r="S16" i="8"/>
  <c r="S17" i="8"/>
  <c r="M17" i="9"/>
  <c r="Y17" i="9"/>
  <c r="S17" i="9"/>
  <c r="Z6" i="8"/>
  <c r="Z55" i="7"/>
  <c r="P46" i="9"/>
  <c r="S41" i="9"/>
  <c r="M16" i="9"/>
  <c r="Z6" i="9"/>
  <c r="Z16" i="9" s="1"/>
  <c r="Z12" i="8"/>
  <c r="P16" i="8"/>
  <c r="P46" i="8"/>
  <c r="S41" i="8"/>
  <c r="V16" i="7"/>
  <c r="P46" i="7"/>
  <c r="P57" i="7" s="1"/>
  <c r="R91" i="3" s="1"/>
  <c r="S41" i="7"/>
  <c r="M16" i="7"/>
  <c r="Z6" i="7"/>
  <c r="Z16" i="7" s="1"/>
  <c r="U16" i="6"/>
  <c r="S16" i="6"/>
  <c r="Y16" i="6"/>
  <c r="L16" i="6"/>
  <c r="V16" i="6"/>
  <c r="R16" i="6"/>
  <c r="X16" i="6"/>
  <c r="Z8" i="6"/>
  <c r="Z12" i="6"/>
  <c r="O16" i="6"/>
  <c r="Z15" i="6"/>
  <c r="Z7" i="6"/>
  <c r="Z13" i="6"/>
  <c r="Z9" i="6"/>
  <c r="Z11" i="6"/>
  <c r="Z14" i="6"/>
  <c r="Z10" i="6"/>
  <c r="V17" i="6" l="1"/>
  <c r="M16" i="6"/>
  <c r="Z16" i="8"/>
  <c r="P57" i="9"/>
  <c r="R97" i="3" s="1"/>
  <c r="P57" i="8"/>
  <c r="P61" i="7"/>
  <c r="P62" i="7" s="1"/>
  <c r="R92" i="3" s="1"/>
  <c r="Z17" i="9"/>
  <c r="M57" i="9"/>
  <c r="S46" i="9"/>
  <c r="S57" i="9" s="1"/>
  <c r="U97" i="3" s="1"/>
  <c r="V41" i="9"/>
  <c r="S46" i="8"/>
  <c r="S57" i="8" s="1"/>
  <c r="V41" i="8"/>
  <c r="Z17" i="8"/>
  <c r="S46" i="7"/>
  <c r="S57" i="7" s="1"/>
  <c r="U91" i="3" s="1"/>
  <c r="V41" i="7"/>
  <c r="Z17" i="7"/>
  <c r="M57" i="7"/>
  <c r="Z6" i="6"/>
  <c r="S61" i="8" l="1"/>
  <c r="U94" i="3"/>
  <c r="P61" i="8"/>
  <c r="P62" i="8" s="1"/>
  <c r="R95" i="3" s="1"/>
  <c r="R94" i="3"/>
  <c r="M61" i="9"/>
  <c r="S61" i="9"/>
  <c r="S62" i="9" s="1"/>
  <c r="U98" i="3" s="1"/>
  <c r="P61" i="9"/>
  <c r="P62" i="9" s="1"/>
  <c r="S61" i="7"/>
  <c r="S62" i="7" s="1"/>
  <c r="U92" i="3" s="1"/>
  <c r="M61" i="7"/>
  <c r="V46" i="9"/>
  <c r="V57" i="9" s="1"/>
  <c r="X97" i="3" s="1"/>
  <c r="Y41" i="9"/>
  <c r="V46" i="8"/>
  <c r="V57" i="8" s="1"/>
  <c r="Y41" i="8"/>
  <c r="Y46" i="8" s="1"/>
  <c r="Y57" i="8" s="1"/>
  <c r="AA94" i="3" s="1"/>
  <c r="M62" i="8"/>
  <c r="S62" i="8"/>
  <c r="U95" i="3" s="1"/>
  <c r="P63" i="7"/>
  <c r="R93" i="3"/>
  <c r="V46" i="7"/>
  <c r="V57" i="7" s="1"/>
  <c r="X91" i="3" s="1"/>
  <c r="Y41" i="7"/>
  <c r="Y51" i="6"/>
  <c r="Y55" i="6" s="1"/>
  <c r="V51" i="6"/>
  <c r="S51" i="6"/>
  <c r="S55" i="6" s="1"/>
  <c r="P51" i="6"/>
  <c r="P55" i="6" s="1"/>
  <c r="M51" i="6"/>
  <c r="P63" i="9" l="1"/>
  <c r="R98" i="3"/>
  <c r="V61" i="8"/>
  <c r="X94" i="3"/>
  <c r="P63" i="8"/>
  <c r="Y61" i="8"/>
  <c r="Y62" i="8" s="1"/>
  <c r="AA95" i="3" s="1"/>
  <c r="V61" i="9"/>
  <c r="V62" i="9" s="1"/>
  <c r="X98" i="3" s="1"/>
  <c r="V61" i="7"/>
  <c r="V62" i="7" s="1"/>
  <c r="X92" i="3" s="1"/>
  <c r="M55" i="6"/>
  <c r="S63" i="9"/>
  <c r="Y46" i="9"/>
  <c r="Y57" i="9" s="1"/>
  <c r="AA97" i="3" s="1"/>
  <c r="Z41" i="9"/>
  <c r="Z46" i="9" s="1"/>
  <c r="Z57" i="9" s="1"/>
  <c r="M62" i="9"/>
  <c r="M63" i="8"/>
  <c r="V62" i="8"/>
  <c r="X95" i="3" s="1"/>
  <c r="S63" i="8"/>
  <c r="Z41" i="8"/>
  <c r="Z46" i="8" s="1"/>
  <c r="Z57" i="8" s="1"/>
  <c r="S63" i="7"/>
  <c r="U93" i="3"/>
  <c r="Y46" i="7"/>
  <c r="Y57" i="7" s="1"/>
  <c r="AA91" i="3" s="1"/>
  <c r="Z41" i="7"/>
  <c r="Z46" i="7" s="1"/>
  <c r="Z57" i="7" s="1"/>
  <c r="M62" i="7"/>
  <c r="V55" i="6"/>
  <c r="Z16" i="6"/>
  <c r="AA96" i="3" l="1"/>
  <c r="AB97" i="3"/>
  <c r="Y61" i="9"/>
  <c r="Y62" i="9" s="1"/>
  <c r="AB91" i="3"/>
  <c r="Y61" i="7"/>
  <c r="AB94" i="3"/>
  <c r="AB95" i="3"/>
  <c r="O93" i="3"/>
  <c r="V63" i="9"/>
  <c r="M63" i="9"/>
  <c r="Y63" i="8"/>
  <c r="V63" i="8"/>
  <c r="Z62" i="8"/>
  <c r="Z63" i="8" s="1"/>
  <c r="Z61" i="8"/>
  <c r="V63" i="7"/>
  <c r="X93" i="3"/>
  <c r="M63" i="7"/>
  <c r="Z53" i="6"/>
  <c r="Z50" i="6"/>
  <c r="Y35" i="6"/>
  <c r="V35" i="6"/>
  <c r="S35" i="6"/>
  <c r="P35" i="6"/>
  <c r="M35" i="6"/>
  <c r="Z34" i="6"/>
  <c r="Z33" i="6"/>
  <c r="Z32" i="6"/>
  <c r="Z31" i="6"/>
  <c r="Z30" i="6"/>
  <c r="Y27" i="6"/>
  <c r="V27" i="6"/>
  <c r="S27" i="6"/>
  <c r="P27" i="6"/>
  <c r="M27" i="6"/>
  <c r="Y22" i="6"/>
  <c r="V22" i="6"/>
  <c r="S22" i="6"/>
  <c r="P22" i="6"/>
  <c r="M22" i="6"/>
  <c r="AB15" i="6"/>
  <c r="AC15" i="6" s="1"/>
  <c r="AD15" i="6" s="1"/>
  <c r="AE15" i="6" s="1"/>
  <c r="AF15" i="6" s="1"/>
  <c r="AB14" i="6"/>
  <c r="AC14" i="6" s="1"/>
  <c r="AD14" i="6" s="1"/>
  <c r="AE14" i="6" s="1"/>
  <c r="AF14" i="6" s="1"/>
  <c r="AB13" i="6"/>
  <c r="AC13" i="6" s="1"/>
  <c r="AD13" i="6" s="1"/>
  <c r="AE13" i="6" s="1"/>
  <c r="AF13" i="6" s="1"/>
  <c r="AB12" i="6"/>
  <c r="AC12" i="6" s="1"/>
  <c r="AD12" i="6" s="1"/>
  <c r="AE12" i="6" s="1"/>
  <c r="AF12" i="6" s="1"/>
  <c r="AB11" i="6"/>
  <c r="AC11" i="6" s="1"/>
  <c r="AD11" i="6" s="1"/>
  <c r="AE11" i="6" s="1"/>
  <c r="AF11" i="6" s="1"/>
  <c r="AB10" i="6"/>
  <c r="AC10" i="6" s="1"/>
  <c r="AD10" i="6" s="1"/>
  <c r="AE10" i="6" s="1"/>
  <c r="AF10" i="6" s="1"/>
  <c r="AB9" i="6"/>
  <c r="AC9" i="6" s="1"/>
  <c r="AD9" i="6" s="1"/>
  <c r="AE9" i="6" s="1"/>
  <c r="AF9" i="6" s="1"/>
  <c r="AB8" i="6"/>
  <c r="AC8" i="6" s="1"/>
  <c r="AD8" i="6" s="1"/>
  <c r="AE8" i="6" s="1"/>
  <c r="AF8" i="6" s="1"/>
  <c r="AB7" i="6"/>
  <c r="AC7" i="6" s="1"/>
  <c r="AD7" i="6" s="1"/>
  <c r="AE7" i="6" s="1"/>
  <c r="AF7" i="6" s="1"/>
  <c r="AB6" i="6"/>
  <c r="AC6" i="6" s="1"/>
  <c r="AD6" i="6" s="1"/>
  <c r="AE6" i="6" s="1"/>
  <c r="AF6" i="6" s="1"/>
  <c r="AA98" i="3" l="1"/>
  <c r="AA99" i="3" s="1"/>
  <c r="AB96" i="3"/>
  <c r="Z62" i="9"/>
  <c r="Z63" i="9" s="1"/>
  <c r="AB98" i="3"/>
  <c r="AB99" i="3" s="1"/>
  <c r="Y63" i="9"/>
  <c r="Z61" i="9"/>
  <c r="Y62" i="7"/>
  <c r="Z61" i="7"/>
  <c r="P41" i="6"/>
  <c r="S41" i="6" s="1"/>
  <c r="V41" i="6" s="1"/>
  <c r="Y41" i="6" s="1"/>
  <c r="Z27" i="6"/>
  <c r="Z22" i="6"/>
  <c r="Z35" i="6"/>
  <c r="Z52" i="6"/>
  <c r="Z54" i="6" s="1"/>
  <c r="M46" i="6"/>
  <c r="Z49" i="6"/>
  <c r="Z51" i="6" s="1"/>
  <c r="AA92" i="3" l="1"/>
  <c r="AA93" i="3" s="1"/>
  <c r="AB92" i="3"/>
  <c r="AB93" i="3" s="1"/>
  <c r="Z62" i="7"/>
  <c r="Z63" i="7" s="1"/>
  <c r="Y63" i="7"/>
  <c r="Z55" i="6"/>
  <c r="Z41" i="6"/>
  <c r="P46" i="6"/>
  <c r="X40" i="3" l="1"/>
  <c r="R40" i="3"/>
  <c r="O40" i="3"/>
  <c r="U40" i="3"/>
  <c r="X39" i="3"/>
  <c r="U39" i="3"/>
  <c r="R39" i="3"/>
  <c r="O39" i="3"/>
  <c r="R10" i="3"/>
  <c r="U10" i="3"/>
  <c r="X10" i="3"/>
  <c r="X11" i="3"/>
  <c r="U11" i="3"/>
  <c r="R11" i="3"/>
  <c r="X36" i="3"/>
  <c r="U36" i="3"/>
  <c r="R36" i="3"/>
  <c r="O36" i="3"/>
  <c r="X37" i="3"/>
  <c r="U37" i="3"/>
  <c r="R37" i="3"/>
  <c r="O37" i="3"/>
  <c r="X34" i="3"/>
  <c r="U34" i="3"/>
  <c r="R34" i="3"/>
  <c r="O34" i="3"/>
  <c r="R9" i="3"/>
  <c r="X9" i="3"/>
  <c r="U9" i="3"/>
  <c r="R35" i="3"/>
  <c r="O35" i="3"/>
  <c r="U35" i="3"/>
  <c r="X35" i="3"/>
  <c r="P57" i="6"/>
  <c r="S46" i="6"/>
  <c r="S57" i="6" s="1"/>
  <c r="M57" i="6"/>
  <c r="Z17" i="6"/>
  <c r="S61" i="6" l="1"/>
  <c r="U88" i="3"/>
  <c r="M61" i="6"/>
  <c r="M62" i="6" s="1"/>
  <c r="O89" i="3" s="1"/>
  <c r="O88" i="3"/>
  <c r="P61" i="6"/>
  <c r="P62" i="6" s="1"/>
  <c r="R89" i="3" s="1"/>
  <c r="R88" i="3"/>
  <c r="X42" i="3"/>
  <c r="U42" i="3"/>
  <c r="R42" i="3"/>
  <c r="O42" i="3"/>
  <c r="AB38" i="3"/>
  <c r="AB9" i="3"/>
  <c r="AB35" i="3"/>
  <c r="AB40" i="3"/>
  <c r="AB34" i="3"/>
  <c r="AB36" i="3"/>
  <c r="AB39" i="3"/>
  <c r="AB37" i="3"/>
  <c r="AB11" i="3"/>
  <c r="AB10" i="3"/>
  <c r="S62" i="6"/>
  <c r="U89" i="3" s="1"/>
  <c r="V46" i="6"/>
  <c r="V57" i="6" s="1"/>
  <c r="M7" i="3"/>
  <c r="P7" i="3" s="1"/>
  <c r="B4" i="3"/>
  <c r="V61" i="6" l="1"/>
  <c r="V62" i="6" s="1"/>
  <c r="X89" i="3" s="1"/>
  <c r="X88" i="3"/>
  <c r="S63" i="6"/>
  <c r="P63" i="6"/>
  <c r="Y46" i="6"/>
  <c r="Y57" i="6" s="1"/>
  <c r="AA88" i="3" s="1"/>
  <c r="Z46" i="6"/>
  <c r="Z57" i="6" s="1"/>
  <c r="R7" i="3"/>
  <c r="S7" i="3"/>
  <c r="O7" i="3"/>
  <c r="U99" i="3"/>
  <c r="X61" i="3"/>
  <c r="U61" i="3"/>
  <c r="R61" i="3"/>
  <c r="X53" i="3"/>
  <c r="U53" i="3"/>
  <c r="R53" i="3"/>
  <c r="O53" i="3"/>
  <c r="X48" i="3"/>
  <c r="U48" i="3"/>
  <c r="O48" i="3"/>
  <c r="R48" i="3"/>
  <c r="F20" i="12" l="1"/>
  <c r="N20" i="12" s="1"/>
  <c r="R114" i="3"/>
  <c r="H20" i="12"/>
  <c r="P20" i="12" s="1"/>
  <c r="X114" i="3"/>
  <c r="G20" i="12"/>
  <c r="O20" i="12" s="1"/>
  <c r="U114" i="3"/>
  <c r="F17" i="12"/>
  <c r="N17" i="12" s="1"/>
  <c r="R113" i="3"/>
  <c r="H17" i="12"/>
  <c r="P17" i="12" s="1"/>
  <c r="X113" i="3"/>
  <c r="G17" i="12"/>
  <c r="O17" i="12" s="1"/>
  <c r="U113" i="3"/>
  <c r="E17" i="12"/>
  <c r="M17" i="12" s="1"/>
  <c r="O113" i="3"/>
  <c r="Y61" i="6"/>
  <c r="V63" i="6"/>
  <c r="AB88" i="3"/>
  <c r="M63" i="6"/>
  <c r="R99" i="3"/>
  <c r="O96" i="3"/>
  <c r="U7" i="3"/>
  <c r="V7" i="3"/>
  <c r="Y7" i="3" s="1"/>
  <c r="AA7" i="3" s="1"/>
  <c r="U96" i="3"/>
  <c r="R96" i="3"/>
  <c r="X96" i="3"/>
  <c r="X99" i="3"/>
  <c r="O99" i="3"/>
  <c r="AB113" i="3" l="1"/>
  <c r="R17" i="12"/>
  <c r="J17" i="12"/>
  <c r="Z61" i="6"/>
  <c r="Y62" i="6"/>
  <c r="X7" i="3"/>
  <c r="AA89" i="3" l="1"/>
  <c r="AA90" i="3" s="1"/>
  <c r="AA100" i="3" s="1"/>
  <c r="AA102" i="3" s="1"/>
  <c r="AA111" i="3" s="1"/>
  <c r="AB89" i="3"/>
  <c r="Y63" i="6"/>
  <c r="Z62" i="6"/>
  <c r="Z63" i="6" s="1"/>
  <c r="B98" i="3"/>
  <c r="B95" i="3"/>
  <c r="B92" i="3"/>
  <c r="B89" i="3"/>
  <c r="O61" i="3" l="1"/>
  <c r="E20" i="12" l="1"/>
  <c r="M20" i="12" s="1"/>
  <c r="R20" i="12" s="1"/>
  <c r="O114" i="3"/>
  <c r="AB114" i="3" s="1"/>
  <c r="R90" i="3"/>
  <c r="AB61" i="3"/>
  <c r="J20" i="12" l="1"/>
  <c r="X90" i="3"/>
  <c r="U90" i="3"/>
  <c r="O90" i="3"/>
  <c r="AA106" i="3" l="1"/>
  <c r="AA107" i="3" s="1"/>
  <c r="AA108" i="3" s="1"/>
  <c r="AA117" i="3"/>
  <c r="AA118" i="3" s="1"/>
  <c r="E27" i="12"/>
  <c r="M27" i="12" s="1"/>
  <c r="F27" i="12"/>
  <c r="N27" i="12" s="1"/>
  <c r="G27" i="12"/>
  <c r="O27" i="12" s="1"/>
  <c r="X100" i="3"/>
  <c r="X117" i="3" s="1"/>
  <c r="H27" i="12"/>
  <c r="AB53" i="3"/>
  <c r="AA119" i="3" l="1"/>
  <c r="P27" i="12"/>
  <c r="H28" i="12"/>
  <c r="O100" i="3"/>
  <c r="O117" i="3" s="1"/>
  <c r="E28" i="12" l="1"/>
  <c r="M28" i="12" s="1"/>
  <c r="P28" i="12"/>
  <c r="I27" i="12" l="1"/>
  <c r="W41" i="3"/>
  <c r="AB90" i="3"/>
  <c r="AB100" i="3" s="1"/>
  <c r="J27" i="12" l="1"/>
  <c r="Q27" i="12"/>
  <c r="R27" i="12" s="1"/>
  <c r="I28" i="12"/>
  <c r="Q28" i="12" s="1"/>
  <c r="X41" i="3"/>
  <c r="U100" i="3"/>
  <c r="AD40" i="3"/>
  <c r="AE40" i="3" s="1"/>
  <c r="AF40" i="3" s="1"/>
  <c r="AG40" i="3" s="1"/>
  <c r="AH40" i="3" s="1"/>
  <c r="AD39" i="3"/>
  <c r="AE39" i="3" s="1"/>
  <c r="AF39" i="3" s="1"/>
  <c r="AG39" i="3" s="1"/>
  <c r="AH39" i="3" s="1"/>
  <c r="AD38" i="3"/>
  <c r="AE38" i="3" s="1"/>
  <c r="AF38" i="3" s="1"/>
  <c r="AG38" i="3" s="1"/>
  <c r="AH38" i="3" s="1"/>
  <c r="AD37" i="3"/>
  <c r="AE37" i="3" s="1"/>
  <c r="AF37" i="3" s="1"/>
  <c r="AG37" i="3" s="1"/>
  <c r="AH37" i="3" s="1"/>
  <c r="AD36" i="3"/>
  <c r="AE36" i="3" s="1"/>
  <c r="AF36" i="3" s="1"/>
  <c r="AG36" i="3" s="1"/>
  <c r="AH36" i="3" s="1"/>
  <c r="AD35" i="3"/>
  <c r="AE35" i="3" s="1"/>
  <c r="AF35" i="3" s="1"/>
  <c r="AG35" i="3" s="1"/>
  <c r="AH35" i="3" s="1"/>
  <c r="AD34" i="3"/>
  <c r="AE34" i="3" s="1"/>
  <c r="AF34" i="3" s="1"/>
  <c r="AG34" i="3" s="1"/>
  <c r="AH34" i="3" s="1"/>
  <c r="AD11" i="3"/>
  <c r="AE11" i="3" s="1"/>
  <c r="AF11" i="3" s="1"/>
  <c r="AG11" i="3" s="1"/>
  <c r="AH11" i="3" s="1"/>
  <c r="AD10" i="3"/>
  <c r="AE10" i="3" s="1"/>
  <c r="AF10" i="3" s="1"/>
  <c r="AG10" i="3" s="1"/>
  <c r="AH10" i="3" s="1"/>
  <c r="AD9" i="3"/>
  <c r="AE9" i="3" s="1"/>
  <c r="AF9" i="3" s="1"/>
  <c r="AG9" i="3" s="1"/>
  <c r="AH9" i="3" s="1"/>
  <c r="G28" i="12" l="1"/>
  <c r="O28" i="12" s="1"/>
  <c r="U117" i="3"/>
  <c r="X102" i="3"/>
  <c r="X106" i="3" s="1"/>
  <c r="R100" i="3"/>
  <c r="N41" i="3"/>
  <c r="F28" i="12" l="1"/>
  <c r="N28" i="12" s="1"/>
  <c r="R28" i="12" s="1"/>
  <c r="R117" i="3"/>
  <c r="AB117" i="3" s="1"/>
  <c r="X107" i="3"/>
  <c r="X111" i="3"/>
  <c r="X118" i="3" s="1"/>
  <c r="H36" i="12"/>
  <c r="R41" i="3"/>
  <c r="T41" i="3"/>
  <c r="Q41" i="3"/>
  <c r="O41" i="3"/>
  <c r="J28" i="12" l="1"/>
  <c r="X119" i="3"/>
  <c r="X108" i="3"/>
  <c r="H38" i="12" s="1"/>
  <c r="H37" i="12"/>
  <c r="O102" i="3"/>
  <c r="O106" i="3" s="1"/>
  <c r="I36" i="12"/>
  <c r="E8" i="12"/>
  <c r="U41" i="3"/>
  <c r="I10" i="12" s="1"/>
  <c r="Q10" i="12" s="1"/>
  <c r="O111" i="3" l="1"/>
  <c r="E36" i="12"/>
  <c r="G11" i="12"/>
  <c r="O11" i="12" s="1"/>
  <c r="H6" i="12"/>
  <c r="P6" i="12" s="1"/>
  <c r="G15" i="12"/>
  <c r="O15" i="12" s="1"/>
  <c r="E7" i="12"/>
  <c r="M7" i="12" s="1"/>
  <c r="F16" i="12"/>
  <c r="N16" i="12" s="1"/>
  <c r="I14" i="12"/>
  <c r="Q14" i="12" s="1"/>
  <c r="E9" i="12"/>
  <c r="M9" i="12" s="1"/>
  <c r="I16" i="12"/>
  <c r="Q16" i="12" s="1"/>
  <c r="G12" i="12"/>
  <c r="O12" i="12" s="1"/>
  <c r="H15" i="12"/>
  <c r="P15" i="12" s="1"/>
  <c r="F14" i="12"/>
  <c r="N14" i="12" s="1"/>
  <c r="F7" i="12"/>
  <c r="N7" i="12" s="1"/>
  <c r="G7" i="12"/>
  <c r="O7" i="12" s="1"/>
  <c r="G9" i="12"/>
  <c r="O9" i="12" s="1"/>
  <c r="H9" i="12"/>
  <c r="P9" i="12" s="1"/>
  <c r="F11" i="12"/>
  <c r="N11" i="12" s="1"/>
  <c r="I11" i="12"/>
  <c r="Q11" i="12" s="1"/>
  <c r="I12" i="12"/>
  <c r="Q12" i="12" s="1"/>
  <c r="I15" i="12"/>
  <c r="Q15" i="12" s="1"/>
  <c r="G14" i="12"/>
  <c r="O14" i="12" s="1"/>
  <c r="G5" i="12"/>
  <c r="I38" i="12"/>
  <c r="I37" i="12"/>
  <c r="H8" i="12"/>
  <c r="P8" i="12" s="1"/>
  <c r="F13" i="12"/>
  <c r="N13" i="12" s="1"/>
  <c r="G6" i="12"/>
  <c r="O6" i="12" s="1"/>
  <c r="F9" i="12"/>
  <c r="N9" i="12" s="1"/>
  <c r="H5" i="12"/>
  <c r="I13" i="12"/>
  <c r="Q13" i="12" s="1"/>
  <c r="E14" i="12"/>
  <c r="H14" i="12"/>
  <c r="P14" i="12" s="1"/>
  <c r="F8" i="12"/>
  <c r="N8" i="12" s="1"/>
  <c r="I9" i="12"/>
  <c r="Q9" i="12" s="1"/>
  <c r="I6" i="12"/>
  <c r="Q6" i="12" s="1"/>
  <c r="E11" i="12"/>
  <c r="M11" i="12" s="1"/>
  <c r="H7" i="12"/>
  <c r="P7" i="12" s="1"/>
  <c r="G10" i="12"/>
  <c r="O10" i="12" s="1"/>
  <c r="H11" i="12"/>
  <c r="P11" i="12" s="1"/>
  <c r="G13" i="12"/>
  <c r="O13" i="12" s="1"/>
  <c r="F15" i="12"/>
  <c r="N15" i="12" s="1"/>
  <c r="F6" i="12"/>
  <c r="N6" i="12" s="1"/>
  <c r="G16" i="12"/>
  <c r="O16" i="12" s="1"/>
  <c r="I5" i="12"/>
  <c r="F12" i="12"/>
  <c r="N12" i="12" s="1"/>
  <c r="F5" i="12"/>
  <c r="H13" i="12"/>
  <c r="P13" i="12" s="1"/>
  <c r="G8" i="12"/>
  <c r="O8" i="12" s="1"/>
  <c r="H16" i="12"/>
  <c r="P16" i="12" s="1"/>
  <c r="E13" i="12"/>
  <c r="M13" i="12" s="1"/>
  <c r="F10" i="12"/>
  <c r="N10" i="12" s="1"/>
  <c r="I7" i="12"/>
  <c r="Q7" i="12" s="1"/>
  <c r="H10" i="12"/>
  <c r="P10" i="12" s="1"/>
  <c r="H12" i="12"/>
  <c r="P12" i="12" s="1"/>
  <c r="I8" i="12"/>
  <c r="Q8" i="12" s="1"/>
  <c r="M8" i="12"/>
  <c r="E10" i="12"/>
  <c r="E12" i="12"/>
  <c r="E16" i="12"/>
  <c r="E5" i="12"/>
  <c r="E15" i="12"/>
  <c r="E6" i="12"/>
  <c r="U102" i="3"/>
  <c r="U106" i="3" s="1"/>
  <c r="R102" i="3"/>
  <c r="R106" i="3" s="1"/>
  <c r="O118" i="3" l="1"/>
  <c r="O119" i="3" s="1"/>
  <c r="R107" i="3"/>
  <c r="R111" i="3"/>
  <c r="R118" i="3" s="1"/>
  <c r="U107" i="3"/>
  <c r="U111" i="3"/>
  <c r="U118" i="3" s="1"/>
  <c r="R9" i="12"/>
  <c r="J14" i="12"/>
  <c r="R13" i="12"/>
  <c r="J9" i="12"/>
  <c r="N5" i="12"/>
  <c r="F29" i="12"/>
  <c r="F30" i="12"/>
  <c r="F31" i="12" s="1"/>
  <c r="F32" i="12" s="1"/>
  <c r="O5" i="12"/>
  <c r="G30" i="12"/>
  <c r="G31" i="12" s="1"/>
  <c r="G32" i="12" s="1"/>
  <c r="G29" i="12"/>
  <c r="R8" i="12"/>
  <c r="P5" i="12"/>
  <c r="H30" i="12"/>
  <c r="H31" i="12" s="1"/>
  <c r="H32" i="12" s="1"/>
  <c r="H29" i="12"/>
  <c r="R11" i="12"/>
  <c r="F36" i="12"/>
  <c r="R7" i="12"/>
  <c r="J8" i="12"/>
  <c r="Q5" i="12"/>
  <c r="I30" i="12"/>
  <c r="I31" i="12" s="1"/>
  <c r="I32" i="12" s="1"/>
  <c r="I29" i="12"/>
  <c r="G36" i="12"/>
  <c r="J7" i="12"/>
  <c r="J13" i="12"/>
  <c r="M14" i="12"/>
  <c r="R14" i="12" s="1"/>
  <c r="J11" i="12"/>
  <c r="J16" i="12"/>
  <c r="M16" i="12"/>
  <c r="R16" i="12" s="1"/>
  <c r="J12" i="12"/>
  <c r="M12" i="12"/>
  <c r="R12" i="12" s="1"/>
  <c r="J10" i="12"/>
  <c r="M10" i="12"/>
  <c r="R10" i="12" s="1"/>
  <c r="J6" i="12"/>
  <c r="M6" i="12"/>
  <c r="R6" i="12" s="1"/>
  <c r="J5" i="12"/>
  <c r="M5" i="12"/>
  <c r="J15" i="12"/>
  <c r="M15" i="12"/>
  <c r="R15" i="12" s="1"/>
  <c r="E30" i="12"/>
  <c r="E29" i="12"/>
  <c r="K123" i="3"/>
  <c r="J123" i="3"/>
  <c r="L123" i="3"/>
  <c r="AB111" i="3" l="1"/>
  <c r="AB118" i="3"/>
  <c r="R119" i="3"/>
  <c r="U119" i="3"/>
  <c r="J29" i="12"/>
  <c r="R108" i="3"/>
  <c r="F38" i="12" s="1"/>
  <c r="F37" i="12"/>
  <c r="U108" i="3"/>
  <c r="G38" i="12" s="1"/>
  <c r="G37" i="12"/>
  <c r="O29" i="12"/>
  <c r="O30" i="12"/>
  <c r="O31" i="12" s="1"/>
  <c r="O32" i="12" s="1"/>
  <c r="R5" i="12"/>
  <c r="N29" i="12"/>
  <c r="N30" i="12"/>
  <c r="N31" i="12" s="1"/>
  <c r="N32" i="12" s="1"/>
  <c r="Q29" i="12"/>
  <c r="Q30" i="12"/>
  <c r="Q31" i="12" s="1"/>
  <c r="Q32" i="12" s="1"/>
  <c r="P30" i="12"/>
  <c r="P31" i="12" s="1"/>
  <c r="P32" i="12" s="1"/>
  <c r="P29" i="12"/>
  <c r="M29" i="12"/>
  <c r="M30" i="12"/>
  <c r="E31" i="12"/>
  <c r="J30" i="12"/>
  <c r="M123" i="3"/>
  <c r="O107" i="3"/>
  <c r="E37" i="12" s="1"/>
  <c r="R30" i="12" l="1"/>
  <c r="R29" i="12"/>
  <c r="M31" i="12"/>
  <c r="E32" i="12"/>
  <c r="J32" i="12" s="1"/>
  <c r="J31" i="12"/>
  <c r="N123" i="3"/>
  <c r="AB106" i="3"/>
  <c r="O108" i="3"/>
  <c r="E38" i="12" s="1"/>
  <c r="AB42" i="3"/>
  <c r="AB102" i="3" s="1"/>
  <c r="AB41" i="3"/>
  <c r="O123" i="3" l="1"/>
  <c r="AB119" i="3"/>
  <c r="M32" i="12"/>
  <c r="R32" i="12" s="1"/>
  <c r="R31" i="12"/>
  <c r="AB107" i="3"/>
  <c r="AB10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Amanda Miyahira</author>
    <author>Rotz, Sara Catherine</author>
    <author>Sara Rotz</author>
    <author>Kevvin Newsom</author>
  </authors>
  <commentList>
    <comment ref="B1" authorId="0" shapeId="0" xr:uid="{7F7E6FF9-2A99-4665-9EEA-70EB3E9EAB80}">
      <text>
        <r>
          <rPr>
            <b/>
            <sz val="9"/>
            <color indexed="81"/>
            <rFont val="Tahoma"/>
            <family val="2"/>
          </rPr>
          <t>Use the minus (-) and plus (+) buttons above the column letters or to the left of the row numbers to hide/unhide columns for better readability.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1" shapeId="0" xr:uid="{00000000-0006-0000-0100-000001000000}">
      <text>
        <r>
          <rPr>
            <sz val="9"/>
            <color indexed="81"/>
            <rFont val="Tahoma"/>
            <family val="2"/>
          </rPr>
          <t>Select appointment type 
calender (12 mo)
academic (9 mo)
summer (3 mo)
grad (6 mo)</t>
        </r>
      </text>
    </comment>
    <comment ref="I6" authorId="2" shapeId="0" xr:uid="{F369D75B-BD1C-4453-A24F-AAD9DE6D5F25}">
      <text>
        <r>
          <rPr>
            <sz val="9"/>
            <color indexed="81"/>
            <rFont val="Tahoma"/>
            <family val="2"/>
          </rPr>
          <t>For 9 &amp; 12 month and summer appointments, enter % FTE as a decimal number.
For Graduate Students enter number of students (Full Year Effort = 1 student)
For Hourly enter the number of hours per year.</t>
        </r>
      </text>
    </comment>
    <comment ref="J6" authorId="2" shapeId="0" xr:uid="{00000000-0006-0000-0100-000003000000}">
      <text>
        <r>
          <rPr>
            <sz val="9"/>
            <color indexed="81"/>
            <rFont val="Tahoma"/>
            <family val="2"/>
          </rPr>
          <t>For Hourly, put per hour wage in base salary line.
For all others include year 1 base salary</t>
        </r>
      </text>
    </comment>
    <comment ref="K6" authorId="2" shapeId="0" xr:uid="{00000000-0006-0000-0100-000004000000}">
      <text>
        <r>
          <rPr>
            <sz val="9"/>
            <color indexed="81"/>
            <rFont val="Tahoma"/>
            <family val="2"/>
          </rPr>
          <t>Select Fringe Rate based on types found on IU Rates Website: 
https://research.iu.edu/funding-proposals/proposals/budgets/rates.html</t>
        </r>
      </text>
    </comment>
    <comment ref="B55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B70" authorId="0" shapeId="0" xr:uid="{84D4B7DB-7593-4AE9-AC16-62586135CD09}">
      <text>
        <r>
          <rPr>
            <b/>
            <sz val="9"/>
            <color indexed="81"/>
            <rFont val="Tahoma"/>
            <family val="2"/>
          </rPr>
          <t>Enter lump sum Materials and Supplies in this row OR use the formulae and detailed supplies list in the rows below.</t>
        </r>
      </text>
    </comment>
    <comment ref="D73" authorId="2" shapeId="0" xr:uid="{00000000-0006-0000-0100-00000600000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L73" authorId="3" shapeId="0" xr:uid="{00000000-0006-0000-0100-000007000000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4" authorId="2" shapeId="0" xr:uid="{3091FE55-907F-43E1-A580-F9732F761E5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L74" authorId="3" shapeId="0" xr:uid="{76D2FD7E-197D-4F7B-B8B9-763A78932B24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5" authorId="2" shapeId="0" xr:uid="{8AB9ED10-1DD5-4EFC-86E1-D8B0F278F56A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L75" authorId="3" shapeId="0" xr:uid="{3F0C973D-E4C0-4E6B-9ECC-5A5845B34B47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6" authorId="2" shapeId="0" xr:uid="{CB41B551-EA5B-4680-96CA-4F1BDD089F5A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L76" authorId="3" shapeId="0" xr:uid="{43C3E3AF-83C1-4B09-B999-0D55CB244A5B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7" authorId="2" shapeId="0" xr:uid="{48EF490D-B962-41D5-9442-D9C5D782C69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L77" authorId="3" shapeId="0" xr:uid="{BC4D70FA-7646-47F9-8CF7-9AD850CE54B5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8" authorId="2" shapeId="0" xr:uid="{00000000-0006-0000-0100-00000800000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L78" authorId="3" shapeId="0" xr:uid="{00000000-0006-0000-0100-000009000000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I6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J41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DCA3CA68-C42E-48B7-8621-F26F5744280F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I6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J41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CD6CF044-4D0A-406B-ABB9-B5EC0F0A8FAF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I6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J41" authorId="1" shapeId="0" xr:uid="{00000000-0006-0000-0400-000004000000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C72F10B8-5A55-4D39-8E20-4826FC160E42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I6" authorId="1" shapeId="0" xr:uid="{00000000-0006-0000-0500-000002000000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J41" authorId="1" shapeId="0" xr:uid="{00000000-0006-0000-0500-000004000000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Newsom, Kevin J</author>
  </authors>
  <commentList>
    <comment ref="E13" authorId="0" shapeId="0" xr:uid="{00000000-0006-0000-0600-000001000000}">
      <text>
        <r>
          <rPr>
            <sz val="9"/>
            <color indexed="81"/>
            <rFont val="Tahoma"/>
            <family val="2"/>
          </rPr>
          <t>Enter Current NIH Salary Cap based on appt type</t>
        </r>
      </text>
    </comment>
    <comment ref="B15" authorId="0" shapeId="0" xr:uid="{00000000-0006-0000-0600-000002000000}">
      <text>
        <r>
          <rPr>
            <sz val="9"/>
            <color indexed="81"/>
            <rFont val="Tahoma"/>
            <family val="2"/>
          </rPr>
          <t>Enter IU Salary</t>
        </r>
      </text>
    </comment>
    <comment ref="D15" authorId="0" shapeId="0" xr:uid="{00000000-0006-0000-0600-000003000000}">
      <text>
        <r>
          <rPr>
            <sz val="9"/>
            <color indexed="81"/>
            <rFont val="Tahoma"/>
            <family val="2"/>
          </rPr>
          <t>Enter in column J of IU Budget the adjusted IU Salary Rate</t>
        </r>
      </text>
    </comment>
    <comment ref="E15" authorId="0" shapeId="0" xr:uid="{00000000-0006-0000-0600-000004000000}">
      <text>
        <r>
          <rPr>
            <sz val="9"/>
            <color indexed="81"/>
            <rFont val="Tahoma"/>
            <family val="2"/>
          </rPr>
          <t>Enter % effort on this project</t>
        </r>
      </text>
    </comment>
    <comment ref="B16" authorId="0" shapeId="0" xr:uid="{00000000-0006-0000-0600-000005000000}">
      <text>
        <r>
          <rPr>
            <sz val="9"/>
            <color indexed="81"/>
            <rFont val="Tahoma"/>
            <family val="2"/>
          </rPr>
          <t xml:space="preserve">Enter IUHP Salary </t>
        </r>
      </text>
    </comment>
    <comment ref="D16" authorId="0" shapeId="0" xr:uid="{00000000-0006-0000-0600-000006000000}">
      <text>
        <r>
          <rPr>
            <sz val="9"/>
            <color indexed="81"/>
            <rFont val="Tahoma"/>
            <family val="2"/>
          </rPr>
          <t>Enter in column J of IU Budget the adjusted IUHP
Salary Rate</t>
        </r>
      </text>
    </comment>
    <comment ref="E16" authorId="0" shapeId="0" xr:uid="{00000000-0006-0000-0600-000007000000}">
      <text>
        <r>
          <rPr>
            <sz val="9"/>
            <color indexed="81"/>
            <rFont val="Tahoma"/>
            <family val="2"/>
          </rPr>
          <t>Enter % effort on this project.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Newsom, Kevin J</author>
  </authors>
  <commentList>
    <comment ref="B12" authorId="0" shapeId="0" xr:uid="{00000000-0006-0000-0700-000004000000}">
      <text>
        <r>
          <rPr>
            <sz val="9"/>
            <color indexed="81"/>
            <rFont val="Tahoma"/>
            <family val="2"/>
          </rPr>
          <t>Enter IU Salary</t>
        </r>
      </text>
    </comment>
    <comment ref="B13" authorId="0" shapeId="0" xr:uid="{00000000-0006-0000-0700-000005000000}">
      <text>
        <r>
          <rPr>
            <sz val="9"/>
            <color indexed="81"/>
            <rFont val="Tahoma"/>
            <family val="2"/>
          </rPr>
          <t xml:space="preserve">Enter IUHP Salary </t>
        </r>
      </text>
    </comment>
    <comment ref="B22" authorId="0" shapeId="0" xr:uid="{00000000-0006-0000-0700-000007000000}">
      <text>
        <r>
          <rPr>
            <sz val="9"/>
            <color indexed="81"/>
            <rFont val="Tahoma"/>
            <family val="2"/>
          </rPr>
          <t>Enter 9/10-month Academic Salary</t>
        </r>
      </text>
    </comment>
  </commentList>
</comments>
</file>

<file path=xl/sharedStrings.xml><?xml version="1.0" encoding="utf-8"?>
<sst xmlns="http://schemas.openxmlformats.org/spreadsheetml/2006/main" count="693" uniqueCount="218">
  <si>
    <t xml:space="preserve">PI: </t>
  </si>
  <si>
    <t>FTE</t>
  </si>
  <si>
    <t>Rate</t>
  </si>
  <si>
    <t>Year 1</t>
  </si>
  <si>
    <t>Year 2</t>
  </si>
  <si>
    <t>Year 3</t>
  </si>
  <si>
    <t>Year 4</t>
  </si>
  <si>
    <t>Year 5</t>
  </si>
  <si>
    <t>Total</t>
  </si>
  <si>
    <t>NIH Cap    =</t>
  </si>
  <si>
    <t xml:space="preserve">Effort </t>
  </si>
  <si>
    <t>IU Salary</t>
  </si>
  <si>
    <t>hrly&gt;900</t>
  </si>
  <si>
    <t>hrly&lt;900</t>
  </si>
  <si>
    <t>suppl</t>
  </si>
  <si>
    <t>iuhp</t>
  </si>
  <si>
    <t xml:space="preserve">Total </t>
  </si>
  <si>
    <t>Subtotal Salaries &amp; Wages</t>
  </si>
  <si>
    <t>TOTAL SALARIES &amp; FRINGE BENEFITS</t>
  </si>
  <si>
    <t>Equipment</t>
  </si>
  <si>
    <t>Description</t>
  </si>
  <si>
    <t>Subtotal Equipment</t>
  </si>
  <si>
    <t>Travel</t>
  </si>
  <si>
    <t>Domestic Travel</t>
  </si>
  <si>
    <t>Foreign Travel</t>
  </si>
  <si>
    <t>Subtotal Travel</t>
  </si>
  <si>
    <t>Other Direct Costs</t>
  </si>
  <si>
    <t>Laboratory Computer/Software</t>
  </si>
  <si>
    <t>Printing costs</t>
  </si>
  <si>
    <t xml:space="preserve">Other: </t>
  </si>
  <si>
    <t>Subtotal Other Direct Costs</t>
  </si>
  <si>
    <t>Subaward Costs</t>
  </si>
  <si>
    <t>TOTAL DIRECT COSTS</t>
  </si>
  <si>
    <t>Indirect Costs</t>
  </si>
  <si>
    <t>MTDC</t>
  </si>
  <si>
    <t xml:space="preserve">TOTAL INDIRECT COST </t>
  </si>
  <si>
    <t>TOTAL PROJECT COSTS</t>
  </si>
  <si>
    <t>NIH DIRECT COST LIMIT</t>
  </si>
  <si>
    <t>https://grants.nih.gov/grants/guide/notice-files/NOT-OD-05-004.html</t>
  </si>
  <si>
    <t>Subtotal Subaward Costs</t>
  </si>
  <si>
    <t>Please do not edit gray cells</t>
  </si>
  <si>
    <t>grad</t>
  </si>
  <si>
    <t>none</t>
  </si>
  <si>
    <t>Salary Inflation</t>
  </si>
  <si>
    <t>Direct Costs</t>
  </si>
  <si>
    <t>Total Costs</t>
  </si>
  <si>
    <t>Materials and Supplies</t>
  </si>
  <si>
    <t>Publications</t>
  </si>
  <si>
    <t>Consultants</t>
  </si>
  <si>
    <t>Personnel</t>
  </si>
  <si>
    <t>Role</t>
  </si>
  <si>
    <t>Name</t>
  </si>
  <si>
    <t>Principal Investigator</t>
  </si>
  <si>
    <t>Salary</t>
  </si>
  <si>
    <t>Fringe</t>
  </si>
  <si>
    <t>QTY</t>
  </si>
  <si>
    <t>Lodging</t>
  </si>
  <si>
    <t>Mileage to/from airport</t>
  </si>
  <si>
    <t>Airfare</t>
  </si>
  <si>
    <t>Registration</t>
  </si>
  <si>
    <t>Airport parking</t>
  </si>
  <si>
    <t>Taxi/Subway</t>
  </si>
  <si>
    <t>Participant/Trainee Support Costs</t>
  </si>
  <si>
    <t>Tuition/Fees/Health Insurance</t>
  </si>
  <si>
    <t>Stipends</t>
  </si>
  <si>
    <t>Subsistence</t>
  </si>
  <si>
    <t>IU &amp; IUHP Combined NIH Salary Cap Calculation</t>
  </si>
  <si>
    <t>Travel Calculations</t>
  </si>
  <si>
    <t>Project Title:</t>
  </si>
  <si>
    <t>% of Total</t>
  </si>
  <si>
    <t>Cap Salary</t>
  </si>
  <si>
    <t>Req. Salary</t>
  </si>
  <si>
    <t>Graduate Student Fee Remissions</t>
  </si>
  <si>
    <t>Total Direct Costs Minus Subaward F&amp;A</t>
  </si>
  <si>
    <t>Subrecipient</t>
  </si>
  <si>
    <t>Subrecipient 1</t>
  </si>
  <si>
    <t>Subrecipient 2</t>
  </si>
  <si>
    <t>Subrecipient 3</t>
  </si>
  <si>
    <t>Subrecipient 4</t>
  </si>
  <si>
    <t>Salary Inflation Rate</t>
  </si>
  <si>
    <t>Grad Student Fringe Inflation Rate</t>
  </si>
  <si>
    <t>Months</t>
  </si>
  <si>
    <t>Start Date</t>
  </si>
  <si>
    <t>End Date</t>
  </si>
  <si>
    <t xml:space="preserve">NIH policy excludes consortium F&amp;A costs when determining whether an application falls within specified direct cost limits (see NOT-OD-05-004). </t>
  </si>
  <si>
    <t xml:space="preserve">Direct cost requests equal to or greater than $500,000 minus sub-recipient F&amp;A may require prior approval from the NIH before application submission.  </t>
  </si>
  <si>
    <t>Patient Care (excluded from F&amp;A)</t>
  </si>
  <si>
    <t xml:space="preserve">Dept </t>
  </si>
  <si>
    <t>Key Person</t>
  </si>
  <si>
    <t>Yes/No</t>
  </si>
  <si>
    <t>Over Cap</t>
  </si>
  <si>
    <t>Acct #</t>
  </si>
  <si>
    <t>Academic</t>
  </si>
  <si>
    <t>Calendar</t>
  </si>
  <si>
    <t>Type</t>
  </si>
  <si>
    <t xml:space="preserve">Fringe </t>
  </si>
  <si>
    <t>Base</t>
  </si>
  <si>
    <t>Appt</t>
  </si>
  <si>
    <t>-</t>
  </si>
  <si>
    <t>Summer Salary FTE</t>
  </si>
  <si>
    <t>Weeks</t>
  </si>
  <si>
    <t>% FTE</t>
  </si>
  <si>
    <t>exempt</t>
  </si>
  <si>
    <t>non-exempt</t>
  </si>
  <si>
    <t>Inflation Rate</t>
  </si>
  <si>
    <t>Appt Type</t>
  </si>
  <si>
    <t>NIH Salary Cap</t>
  </si>
  <si>
    <t>Subtotal Participant/Trainee Support Costs</t>
  </si>
  <si>
    <t>Graduate Student Tuition Inflation Rate</t>
  </si>
  <si>
    <t>Indirect Base (TDC-equipment-participant support-fee remissions-subcontract&gt;$25K)</t>
  </si>
  <si>
    <t>Sub 1 Name</t>
  </si>
  <si>
    <t>Sub 2 Name</t>
  </si>
  <si>
    <t>Sub 3 Name</t>
  </si>
  <si>
    <t>Sub 4 Name</t>
  </si>
  <si>
    <t>Check</t>
  </si>
  <si>
    <t>X</t>
  </si>
  <si>
    <t>Greater Than $25,000</t>
  </si>
  <si>
    <t>O</t>
  </si>
  <si>
    <t>Less Than $25,000</t>
  </si>
  <si>
    <t>Supplemental</t>
  </si>
  <si>
    <t>Grad</t>
  </si>
  <si>
    <t>Hourly, None</t>
  </si>
  <si>
    <t>Non-Exempt</t>
  </si>
  <si>
    <t>IUHP</t>
  </si>
  <si>
    <t>Exempt</t>
  </si>
  <si>
    <t>Overall</t>
  </si>
  <si>
    <t>% Reduction</t>
  </si>
  <si>
    <t>TOTAL INDIRECT COST</t>
  </si>
  <si>
    <t>Inflation Factor</t>
  </si>
  <si>
    <t>Current Fiscal Year Salary</t>
  </si>
  <si>
    <t>Proposal/Salary Start Date</t>
  </si>
  <si>
    <t>Annual Amount for Proposal</t>
  </si>
  <si>
    <t>% Percent</t>
  </si>
  <si>
    <t>$ Dollars</t>
  </si>
  <si>
    <t>(MM/DD/YY)</t>
  </si>
  <si>
    <t>Per diem (full days)</t>
  </si>
  <si>
    <t>Per diem (first and last day)</t>
  </si>
  <si>
    <t>IUHP Salary</t>
  </si>
  <si>
    <t>Current FY Start Date</t>
  </si>
  <si>
    <t>Base Salary Calculator Based on Fiscal Year (FY)</t>
  </si>
  <si>
    <t>st hrly&gt;900</t>
  </si>
  <si>
    <t>Appointment Type</t>
  </si>
  <si>
    <t>Fringe Rates</t>
  </si>
  <si>
    <t>12-month</t>
  </si>
  <si>
    <t>9-month</t>
  </si>
  <si>
    <t>summer</t>
  </si>
  <si>
    <t>hourly</t>
  </si>
  <si>
    <t>Academic Months FTE</t>
  </si>
  <si>
    <t>IU &amp; IUHP K Award Salary Cap Calculator</t>
  </si>
  <si>
    <t>K Award Cap</t>
  </si>
  <si>
    <t>IUHP Fringe</t>
  </si>
  <si>
    <t>Effort</t>
  </si>
  <si>
    <t>Total Base Salary</t>
  </si>
  <si>
    <t>General Information</t>
  </si>
  <si>
    <t>Summer Fringe</t>
  </si>
  <si>
    <t>Exempt Fringe</t>
  </si>
  <si>
    <t>Academic/Summer K Award Salary Cap Calculator</t>
  </si>
  <si>
    <t>Academic Effort</t>
  </si>
  <si>
    <t>Summer Effort</t>
  </si>
  <si>
    <t>Academic Salary</t>
  </si>
  <si>
    <t>Summer Salary</t>
  </si>
  <si>
    <t>summer months</t>
  </si>
  <si>
    <t>Revision Date:</t>
  </si>
  <si>
    <t>calendar months</t>
  </si>
  <si>
    <t>Exclusions:</t>
  </si>
  <si>
    <t>Participant Support</t>
  </si>
  <si>
    <t>Fee Remissions</t>
  </si>
  <si>
    <t>Patient Care</t>
  </si>
  <si>
    <t>Subawards &gt; $25,000</t>
  </si>
  <si>
    <t>Total Direct Costs:</t>
  </si>
  <si>
    <t>MTDC Double-Check</t>
  </si>
  <si>
    <t>MTDC (DC minus exclusions):</t>
  </si>
  <si>
    <t>https://research.iu.edu/funding-proposals/proposals/budgets/rates.html</t>
  </si>
  <si>
    <t>Subtotal:</t>
  </si>
  <si>
    <t>Full Salary @ Effort</t>
  </si>
  <si>
    <t>(FTE)</t>
  </si>
  <si>
    <t xml:space="preserve">      Description</t>
  </si>
  <si>
    <t xml:space="preserve">      Domestic Travel</t>
  </si>
  <si>
    <t xml:space="preserve">      Foreign Travel</t>
  </si>
  <si>
    <t xml:space="preserve">      Tuition/Fees/Health Insurance</t>
  </si>
  <si>
    <t xml:space="preserve">      Stipends</t>
  </si>
  <si>
    <t xml:space="preserve">      Travel</t>
  </si>
  <si>
    <t xml:space="preserve">      Subsistence</t>
  </si>
  <si>
    <t xml:space="preserve">      Other: </t>
  </si>
  <si>
    <t xml:space="preserve">      Supplies 1</t>
  </si>
  <si>
    <t xml:space="preserve">      Supplies 2</t>
  </si>
  <si>
    <t xml:space="preserve">      Supplies 3</t>
  </si>
  <si>
    <t xml:space="preserve">      Supplies 4</t>
  </si>
  <si>
    <t xml:space="preserve">      Supplies 5</t>
  </si>
  <si>
    <t xml:space="preserve">      Supplies 6</t>
  </si>
  <si>
    <t xml:space="preserve">      Publications</t>
  </si>
  <si>
    <t xml:space="preserve">      Consultants</t>
  </si>
  <si>
    <t xml:space="preserve">      Graduate Student Fee Remissions</t>
  </si>
  <si>
    <t xml:space="preserve">      Patient Care (excluded from F&amp;A)</t>
  </si>
  <si>
    <t xml:space="preserve">      Laboratory Computer/Software</t>
  </si>
  <si>
    <t xml:space="preserve">      Printing costs</t>
  </si>
  <si>
    <r>
      <t xml:space="preserve">    Indirect Base </t>
    </r>
    <r>
      <rPr>
        <i/>
        <sz val="10"/>
        <rFont val="Arial"/>
        <family val="2"/>
      </rPr>
      <t>(TDC-equipment-participant support-fee remissions-subcontract&gt;$25K)</t>
    </r>
  </si>
  <si>
    <t>Base is modified total direct costs (MTDC), consisting of all salaries and wages, fringe benefits, materials, supplies,</t>
  </si>
  <si>
    <t xml:space="preserve"> services, travel, and sub-grants and subcontracts up to the first $25,000 of each sub-grant or subcontract </t>
  </si>
  <si>
    <t xml:space="preserve">(regardless of the period covered by the sub-grant or subcontract). Modified total direct costs shall exclude equipment, </t>
  </si>
  <si>
    <t>capital expenditures, charges for patient care, tuition remission, rental costs of off-site facilities, scholarships,</t>
  </si>
  <si>
    <t xml:space="preserve"> fellowships, and patient care costs, as well as the portion of each sub-grant or subcontract in excess of $25,000.</t>
  </si>
  <si>
    <t xml:space="preserve">   Indirect Base (TDC-equipment-participant support-fee remissions-subcontract&gt;$25K)</t>
  </si>
  <si>
    <t xml:space="preserve">     Description</t>
  </si>
  <si>
    <t xml:space="preserve">     Domestic Travel</t>
  </si>
  <si>
    <t xml:space="preserve">     Foreign Travel</t>
  </si>
  <si>
    <t xml:space="preserve">     Tuition/Fees/Health Insurance</t>
  </si>
  <si>
    <t xml:space="preserve">     Stipends</t>
  </si>
  <si>
    <t xml:space="preserve">     Travel</t>
  </si>
  <si>
    <t xml:space="preserve">     Subsistence</t>
  </si>
  <si>
    <t xml:space="preserve">     Other: </t>
  </si>
  <si>
    <t xml:space="preserve">     Materials and Supplies</t>
  </si>
  <si>
    <t xml:space="preserve">     Publications</t>
  </si>
  <si>
    <t xml:space="preserve">     Consultants</t>
  </si>
  <si>
    <t xml:space="preserve">     Graduate Student Fee Remissions</t>
  </si>
  <si>
    <t xml:space="preserve">     Patient Care (excluded from F&amp;A)</t>
  </si>
  <si>
    <t xml:space="preserve">     Laboratory Computer/Software</t>
  </si>
  <si>
    <t xml:space="preserve">     Printing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</si>
</sst>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#,##0.000"/>
    <numFmt numFmtId="167" formatCode="&quot;$&quot;#,##0.00"/>
    <numFmt numFmtId="168" formatCode="_(&quot;$&quot;* #,##0_);_(&quot;$&quot;* \(#,##0\);_(&quot;$&quot;* &quot;-&quot;??_);_(@_)"/>
    <numFmt numFmtId="169" formatCode="0.0%"/>
    <numFmt numFmtId="170" formatCode="#,##0.0"/>
    <numFmt numFmtId="171" formatCode="0.000"/>
    <numFmt numFmtId="172" formatCode="#,##0.0000"/>
    <numFmt numFmtId="173" formatCode="mm/dd/yy;@"/>
  </numFmts>
  <fonts count="20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name val="Wingdings"/>
      <charset val="2"/>
    </font>
    <font>
      <sz val="8"/>
      <color rgb="FF701304"/>
      <name val="Arial"/>
      <family val="2"/>
    </font>
    <font>
      <b/>
      <sz val="10"/>
      <color rgb="FFC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CFEB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18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  <border>
      <left style="thin">
        <color auto="1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auto="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theme="0" tint="-0.34998626667073579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992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44" fontId="0" fillId="0" borderId="0" xfId="1" applyFont="1" applyFill="1" applyProtection="1">
      <protection locked="0"/>
    </xf>
    <xf numFmtId="44" fontId="0" fillId="0" borderId="0" xfId="1" applyFont="1" applyProtection="1">
      <protection locked="0"/>
    </xf>
    <xf numFmtId="0" fontId="4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3" fontId="4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2" fillId="0" borderId="0" xfId="0" applyFont="1" applyProtection="1">
      <protection locked="0"/>
    </xf>
    <xf numFmtId="44" fontId="12" fillId="0" borderId="0" xfId="1" applyFont="1" applyProtection="1">
      <protection locked="0"/>
    </xf>
    <xf numFmtId="165" fontId="0" fillId="0" borderId="0" xfId="0" applyNumberFormat="1" applyProtection="1">
      <protection locked="0"/>
    </xf>
    <xf numFmtId="165" fontId="0" fillId="0" borderId="0" xfId="1" applyNumberFormat="1" applyFont="1" applyProtection="1">
      <protection locked="0"/>
    </xf>
    <xf numFmtId="3" fontId="0" fillId="0" borderId="0" xfId="1" applyNumberFormat="1" applyFont="1" applyProtection="1">
      <protection locked="0"/>
    </xf>
    <xf numFmtId="44" fontId="4" fillId="0" borderId="0" xfId="1" applyFont="1" applyProtection="1">
      <protection locked="0"/>
    </xf>
    <xf numFmtId="166" fontId="0" fillId="0" borderId="0" xfId="0" applyNumberFormat="1" applyProtection="1">
      <protection locked="0"/>
    </xf>
    <xf numFmtId="9" fontId="3" fillId="3" borderId="0" xfId="2" applyFont="1" applyFill="1" applyBorder="1" applyAlignment="1" applyProtection="1">
      <alignment horizontal="center"/>
      <protection locked="0"/>
    </xf>
    <xf numFmtId="6" fontId="0" fillId="0" borderId="0" xfId="0" applyNumberFormat="1" applyAlignment="1" applyProtection="1">
      <alignment horizontal="right" wrapText="1"/>
      <protection locked="0"/>
    </xf>
    <xf numFmtId="0" fontId="0" fillId="0" borderId="0" xfId="0" quotePrefix="1" applyProtection="1">
      <protection locked="0"/>
    </xf>
    <xf numFmtId="0" fontId="11" fillId="0" borderId="0" xfId="0" quotePrefix="1" applyFont="1" applyAlignment="1" applyProtection="1">
      <alignment horizontal="center"/>
      <protection locked="0"/>
    </xf>
    <xf numFmtId="0" fontId="15" fillId="5" borderId="18" xfId="0" applyFont="1" applyFill="1" applyBorder="1" applyProtection="1">
      <protection locked="0"/>
    </xf>
    <xf numFmtId="44" fontId="15" fillId="5" borderId="18" xfId="1" applyFont="1" applyFill="1" applyBorder="1" applyProtection="1">
      <protection locked="0"/>
    </xf>
    <xf numFmtId="0" fontId="4" fillId="6" borderId="22" xfId="0" applyFont="1" applyFill="1" applyBorder="1" applyProtection="1">
      <protection locked="0"/>
    </xf>
    <xf numFmtId="0" fontId="11" fillId="6" borderId="3" xfId="0" applyFont="1" applyFill="1" applyBorder="1" applyAlignment="1" applyProtection="1">
      <alignment horizontal="center"/>
      <protection locked="0"/>
    </xf>
    <xf numFmtId="6" fontId="0" fillId="6" borderId="3" xfId="0" applyNumberFormat="1" applyFill="1" applyBorder="1" applyAlignment="1" applyProtection="1">
      <alignment horizontal="right" wrapText="1"/>
      <protection locked="0"/>
    </xf>
    <xf numFmtId="3" fontId="4" fillId="6" borderId="3" xfId="0" applyNumberFormat="1" applyFont="1" applyFill="1" applyBorder="1" applyProtection="1">
      <protection locked="0"/>
    </xf>
    <xf numFmtId="0" fontId="4" fillId="6" borderId="1" xfId="0" applyFont="1" applyFill="1" applyBorder="1" applyProtection="1">
      <protection locked="0"/>
    </xf>
    <xf numFmtId="0" fontId="11" fillId="6" borderId="37" xfId="0" applyFont="1" applyFill="1" applyBorder="1" applyAlignment="1" applyProtection="1">
      <alignment horizontal="center"/>
      <protection locked="0"/>
    </xf>
    <xf numFmtId="6" fontId="0" fillId="6" borderId="37" xfId="0" applyNumberFormat="1" applyFill="1" applyBorder="1" applyAlignment="1" applyProtection="1">
      <alignment horizontal="right" wrapText="1"/>
      <protection locked="0"/>
    </xf>
    <xf numFmtId="3" fontId="4" fillId="6" borderId="37" xfId="0" applyNumberFormat="1" applyFont="1" applyFill="1" applyBorder="1" applyProtection="1">
      <protection locked="0"/>
    </xf>
    <xf numFmtId="0" fontId="4" fillId="7" borderId="5" xfId="0" applyFont="1" applyFill="1" applyBorder="1" applyProtection="1">
      <protection locked="0"/>
    </xf>
    <xf numFmtId="0" fontId="11" fillId="7" borderId="6" xfId="0" applyFont="1" applyFill="1" applyBorder="1" applyAlignment="1" applyProtection="1">
      <alignment horizontal="center"/>
      <protection locked="0"/>
    </xf>
    <xf numFmtId="6" fontId="0" fillId="7" borderId="6" xfId="0" applyNumberFormat="1" applyFill="1" applyBorder="1" applyAlignment="1" applyProtection="1">
      <alignment horizontal="right" wrapText="1"/>
      <protection locked="0"/>
    </xf>
    <xf numFmtId="0" fontId="4" fillId="6" borderId="3" xfId="0" applyFont="1" applyFill="1" applyBorder="1" applyProtection="1">
      <protection locked="0"/>
    </xf>
    <xf numFmtId="0" fontId="4" fillId="6" borderId="37" xfId="0" applyFont="1" applyFill="1" applyBorder="1" applyProtection="1">
      <protection locked="0"/>
    </xf>
    <xf numFmtId="0" fontId="4" fillId="7" borderId="6" xfId="0" applyFont="1" applyFill="1" applyBorder="1" applyProtection="1">
      <protection locked="0"/>
    </xf>
    <xf numFmtId="0" fontId="7" fillId="0" borderId="17" xfId="0" applyFont="1" applyBorder="1" applyAlignment="1" applyProtection="1">
      <alignment horizontal="left" wrapText="1" indent="1"/>
      <protection locked="0"/>
    </xf>
    <xf numFmtId="0" fontId="7" fillId="0" borderId="39" xfId="0" applyFont="1" applyBorder="1" applyAlignment="1" applyProtection="1">
      <alignment horizontal="left" wrapText="1" indent="1"/>
      <protection locked="0"/>
    </xf>
    <xf numFmtId="0" fontId="7" fillId="0" borderId="29" xfId="0" applyFont="1" applyBorder="1" applyAlignment="1" applyProtection="1">
      <alignment horizontal="left" wrapText="1" indent="1"/>
      <protection locked="0"/>
    </xf>
    <xf numFmtId="0" fontId="7" fillId="0" borderId="34" xfId="0" applyFont="1" applyBorder="1" applyAlignment="1" applyProtection="1">
      <alignment horizontal="left" wrapText="1" indent="1"/>
      <protection locked="0"/>
    </xf>
    <xf numFmtId="0" fontId="3" fillId="0" borderId="0" xfId="0" applyFont="1" applyAlignment="1" applyProtection="1">
      <alignment horizontal="center"/>
      <protection locked="0"/>
    </xf>
    <xf numFmtId="168" fontId="0" fillId="0" borderId="0" xfId="1" applyNumberFormat="1" applyFont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37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168" fontId="4" fillId="0" borderId="0" xfId="1" applyNumberFormat="1" applyFont="1" applyFill="1" applyBorder="1" applyProtection="1">
      <protection locked="0"/>
    </xf>
    <xf numFmtId="3" fontId="2" fillId="0" borderId="0" xfId="0" applyNumberFormat="1" applyFont="1" applyAlignment="1" applyProtection="1">
      <alignment horizontal="left" indent="2"/>
      <protection locked="0"/>
    </xf>
    <xf numFmtId="0" fontId="3" fillId="0" borderId="0" xfId="0" applyFont="1" applyAlignment="1" applyProtection="1">
      <alignment horizontal="left" vertical="top" indent="2"/>
      <protection locked="0"/>
    </xf>
    <xf numFmtId="3" fontId="3" fillId="0" borderId="0" xfId="0" applyNumberFormat="1" applyFont="1" applyAlignment="1" applyProtection="1">
      <alignment horizontal="left" indent="2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168" fontId="15" fillId="0" borderId="0" xfId="1" applyNumberFormat="1" applyFont="1" applyFill="1" applyBorder="1" applyProtection="1">
      <protection locked="0"/>
    </xf>
    <xf numFmtId="168" fontId="4" fillId="0" borderId="0" xfId="1" applyNumberFormat="1" applyFont="1" applyFill="1" applyBorder="1" applyAlignment="1" applyProtection="1">
      <alignment horizontal="left"/>
      <protection locked="0"/>
    </xf>
    <xf numFmtId="168" fontId="14" fillId="0" borderId="0" xfId="1" applyNumberFormat="1" applyFont="1" applyFill="1" applyBorder="1" applyProtection="1">
      <protection locked="0"/>
    </xf>
    <xf numFmtId="168" fontId="3" fillId="0" borderId="0" xfId="1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8" xfId="0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31" xfId="0" applyFont="1" applyBorder="1" applyProtection="1">
      <protection locked="0"/>
    </xf>
    <xf numFmtId="0" fontId="3" fillId="0" borderId="32" xfId="0" applyFont="1" applyBorder="1" applyProtection="1">
      <protection locked="0"/>
    </xf>
    <xf numFmtId="44" fontId="3" fillId="2" borderId="65" xfId="1" applyFont="1" applyFill="1" applyBorder="1" applyProtection="1">
      <protection locked="0"/>
    </xf>
    <xf numFmtId="0" fontId="3" fillId="7" borderId="63" xfId="0" applyFont="1" applyFill="1" applyBorder="1" applyProtection="1">
      <protection locked="0"/>
    </xf>
    <xf numFmtId="0" fontId="0" fillId="7" borderId="57" xfId="0" applyFill="1" applyBorder="1" applyProtection="1">
      <protection locked="0"/>
    </xf>
    <xf numFmtId="0" fontId="0" fillId="7" borderId="64" xfId="0" applyFill="1" applyBorder="1" applyProtection="1">
      <protection locked="0"/>
    </xf>
    <xf numFmtId="168" fontId="0" fillId="0" borderId="67" xfId="1" applyNumberFormat="1" applyFont="1" applyFill="1" applyBorder="1" applyProtection="1">
      <protection locked="0"/>
    </xf>
    <xf numFmtId="168" fontId="4" fillId="7" borderId="57" xfId="1" applyNumberFormat="1" applyFont="1" applyFill="1" applyBorder="1" applyProtection="1">
      <protection locked="0"/>
    </xf>
    <xf numFmtId="168" fontId="0" fillId="2" borderId="67" xfId="1" applyNumberFormat="1" applyFont="1" applyFill="1" applyBorder="1" applyProtection="1">
      <protection locked="0"/>
    </xf>
    <xf numFmtId="168" fontId="0" fillId="2" borderId="0" xfId="1" applyNumberFormat="1" applyFont="1" applyFill="1" applyBorder="1" applyProtection="1">
      <protection locked="0"/>
    </xf>
    <xf numFmtId="3" fontId="1" fillId="6" borderId="74" xfId="0" applyNumberFormat="1" applyFont="1" applyFill="1" applyBorder="1" applyAlignment="1" applyProtection="1">
      <alignment horizontal="right" wrapText="1"/>
      <protection locked="0"/>
    </xf>
    <xf numFmtId="10" fontId="3" fillId="3" borderId="44" xfId="2" applyNumberFormat="1" applyFont="1" applyFill="1" applyBorder="1" applyAlignment="1" applyProtection="1">
      <alignment wrapText="1"/>
      <protection locked="0"/>
    </xf>
    <xf numFmtId="0" fontId="3" fillId="2" borderId="71" xfId="0" applyFont="1" applyFill="1" applyBorder="1" applyProtection="1">
      <protection locked="0"/>
    </xf>
    <xf numFmtId="168" fontId="0" fillId="2" borderId="72" xfId="1" applyNumberFormat="1" applyFont="1" applyFill="1" applyBorder="1" applyProtection="1">
      <protection locked="0"/>
    </xf>
    <xf numFmtId="44" fontId="3" fillId="0" borderId="0" xfId="1" applyFont="1" applyFill="1" applyBorder="1" applyAlignment="1" applyProtection="1">
      <alignment horizontal="left"/>
      <protection locked="0"/>
    </xf>
    <xf numFmtId="3" fontId="6" fillId="3" borderId="6" xfId="3" applyNumberFormat="1" applyFill="1" applyBorder="1" applyAlignment="1" applyProtection="1">
      <alignment horizontal="right" wrapText="1"/>
      <protection locked="0"/>
    </xf>
    <xf numFmtId="168" fontId="4" fillId="0" borderId="37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8" borderId="22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26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24" xfId="0" applyFont="1" applyFill="1" applyBorder="1" applyAlignment="1" applyProtection="1">
      <alignment horizontal="right" vertical="center" wrapText="1" indent="1"/>
      <protection locked="0"/>
    </xf>
    <xf numFmtId="0" fontId="3" fillId="8" borderId="26" xfId="0" applyFont="1" applyFill="1" applyBorder="1" applyAlignment="1" applyProtection="1">
      <alignment horizontal="right" vertical="center" wrapText="1" indent="1"/>
      <protection locked="0"/>
    </xf>
    <xf numFmtId="0" fontId="3" fillId="8" borderId="22" xfId="0" applyFont="1" applyFill="1" applyBorder="1" applyAlignment="1" applyProtection="1">
      <alignment horizontal="right" vertical="center" wrapText="1" inden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168" fontId="0" fillId="0" borderId="0" xfId="0" applyNumberFormat="1" applyProtection="1">
      <protection locked="0"/>
    </xf>
    <xf numFmtId="2" fontId="7" fillId="0" borderId="12" xfId="0" quotePrefix="1" applyNumberFormat="1" applyFont="1" applyBorder="1" applyAlignment="1" applyProtection="1">
      <alignment horizontal="center" wrapText="1"/>
      <protection locked="0"/>
    </xf>
    <xf numFmtId="168" fontId="4" fillId="9" borderId="45" xfId="1" applyNumberFormat="1" applyFont="1" applyFill="1" applyBorder="1" applyProtection="1">
      <protection locked="0"/>
    </xf>
    <xf numFmtId="168" fontId="4" fillId="9" borderId="9" xfId="1" applyNumberFormat="1" applyFont="1" applyFill="1" applyBorder="1" applyProtection="1">
      <protection locked="0"/>
    </xf>
    <xf numFmtId="164" fontId="7" fillId="9" borderId="77" xfId="0" applyNumberFormat="1" applyFont="1" applyFill="1" applyBorder="1" applyAlignment="1" applyProtection="1">
      <alignment horizontal="right" wrapText="1"/>
      <protection locked="0"/>
    </xf>
    <xf numFmtId="9" fontId="3" fillId="0" borderId="0" xfId="2" applyFont="1" applyFill="1" applyBorder="1" applyAlignment="1" applyProtection="1">
      <alignment horizontal="center"/>
      <protection locked="0"/>
    </xf>
    <xf numFmtId="14" fontId="3" fillId="0" borderId="0" xfId="0" applyNumberFormat="1" applyFont="1" applyAlignment="1" applyProtection="1">
      <alignment horizontal="center"/>
      <protection locked="0"/>
    </xf>
    <xf numFmtId="14" fontId="3" fillId="0" borderId="0" xfId="0" applyNumberFormat="1" applyFont="1" applyAlignment="1" applyProtection="1">
      <alignment horizontal="left"/>
      <protection locked="0"/>
    </xf>
    <xf numFmtId="44" fontId="0" fillId="0" borderId="0" xfId="1" applyFont="1" applyBorder="1" applyProtection="1"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vertical="top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44" fontId="0" fillId="0" borderId="0" xfId="1" applyFont="1" applyFill="1" applyBorder="1" applyProtection="1">
      <protection locked="0"/>
    </xf>
    <xf numFmtId="14" fontId="3" fillId="0" borderId="0" xfId="0" applyNumberFormat="1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6" fillId="0" borderId="0" xfId="3" applyBorder="1" applyAlignment="1" applyProtection="1">
      <protection locked="0"/>
    </xf>
    <xf numFmtId="0" fontId="8" fillId="0" borderId="0" xfId="0" applyFont="1" applyAlignment="1" applyProtection="1">
      <alignment wrapText="1"/>
      <protection locked="0"/>
    </xf>
    <xf numFmtId="169" fontId="0" fillId="0" borderId="0" xfId="2" applyNumberFormat="1" applyFont="1" applyFill="1" applyBorder="1" applyAlignment="1" applyProtection="1">
      <alignment horizontal="center"/>
      <protection locked="0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right"/>
      <protection locked="0"/>
    </xf>
    <xf numFmtId="3" fontId="3" fillId="3" borderId="0" xfId="0" applyNumberFormat="1" applyFont="1" applyFill="1" applyProtection="1">
      <protection locked="0"/>
    </xf>
    <xf numFmtId="3" fontId="3" fillId="3" borderId="0" xfId="0" applyNumberFormat="1" applyFont="1" applyFill="1" applyAlignment="1" applyProtection="1">
      <alignment horizontal="right"/>
      <protection locked="0"/>
    </xf>
    <xf numFmtId="9" fontId="0" fillId="3" borderId="0" xfId="0" applyNumberFormat="1" applyFill="1" applyAlignment="1" applyProtection="1">
      <alignment horizontal="center"/>
      <protection locked="0"/>
    </xf>
    <xf numFmtId="168" fontId="4" fillId="4" borderId="44" xfId="1" applyNumberFormat="1" applyFont="1" applyFill="1" applyBorder="1" applyAlignment="1" applyProtection="1">
      <protection locked="0"/>
    </xf>
    <xf numFmtId="0" fontId="4" fillId="4" borderId="43" xfId="0" applyFont="1" applyFill="1" applyBorder="1" applyAlignment="1" applyProtection="1">
      <alignment horizontal="left"/>
      <protection locked="0"/>
    </xf>
    <xf numFmtId="168" fontId="4" fillId="9" borderId="87" xfId="1" applyNumberFormat="1" applyFont="1" applyFill="1" applyBorder="1" applyProtection="1">
      <protection locked="0"/>
    </xf>
    <xf numFmtId="168" fontId="4" fillId="9" borderId="2" xfId="1" applyNumberFormat="1" applyFont="1" applyFill="1" applyBorder="1" applyAlignment="1" applyProtection="1">
      <protection locked="0"/>
    </xf>
    <xf numFmtId="0" fontId="0" fillId="8" borderId="22" xfId="0" applyFill="1" applyBorder="1" applyAlignment="1" applyProtection="1">
      <alignment horizontal="left" wrapText="1" indent="2"/>
      <protection locked="0"/>
    </xf>
    <xf numFmtId="168" fontId="3" fillId="8" borderId="23" xfId="1" applyNumberFormat="1" applyFont="1" applyFill="1" applyBorder="1" applyAlignment="1" applyProtection="1">
      <protection locked="0"/>
    </xf>
    <xf numFmtId="0" fontId="0" fillId="8" borderId="90" xfId="0" applyFill="1" applyBorder="1" applyAlignment="1" applyProtection="1">
      <alignment horizontal="left" wrapText="1" indent="2"/>
      <protection locked="0"/>
    </xf>
    <xf numFmtId="168" fontId="3" fillId="8" borderId="81" xfId="1" applyNumberFormat="1" applyFont="1" applyFill="1" applyBorder="1" applyAlignment="1" applyProtection="1">
      <protection locked="0"/>
    </xf>
    <xf numFmtId="164" fontId="7" fillId="9" borderId="91" xfId="0" applyNumberFormat="1" applyFont="1" applyFill="1" applyBorder="1" applyAlignment="1" applyProtection="1">
      <alignment horizontal="right" wrapText="1"/>
      <protection locked="0"/>
    </xf>
    <xf numFmtId="164" fontId="7" fillId="9" borderId="92" xfId="0" applyNumberFormat="1" applyFont="1" applyFill="1" applyBorder="1" applyAlignment="1" applyProtection="1">
      <alignment horizontal="right" wrapText="1"/>
      <protection locked="0"/>
    </xf>
    <xf numFmtId="0" fontId="7" fillId="0" borderId="95" xfId="0" applyFont="1" applyBorder="1" applyAlignment="1" applyProtection="1">
      <alignment horizontal="left" wrapText="1" indent="1"/>
      <protection locked="0"/>
    </xf>
    <xf numFmtId="0" fontId="7" fillId="0" borderId="96" xfId="0" applyFont="1" applyBorder="1" applyAlignment="1" applyProtection="1">
      <alignment horizontal="left" wrapText="1" indent="1"/>
      <protection locked="0"/>
    </xf>
    <xf numFmtId="0" fontId="5" fillId="0" borderId="33" xfId="0" applyFont="1" applyBorder="1" applyAlignment="1" applyProtection="1">
      <alignment horizontal="right" wrapText="1"/>
      <protection locked="0"/>
    </xf>
    <xf numFmtId="2" fontId="7" fillId="0" borderId="97" xfId="0" quotePrefix="1" applyNumberFormat="1" applyFont="1" applyBorder="1" applyAlignment="1" applyProtection="1">
      <alignment horizontal="center" wrapText="1"/>
      <protection locked="0"/>
    </xf>
    <xf numFmtId="164" fontId="7" fillId="9" borderId="84" xfId="0" applyNumberFormat="1" applyFont="1" applyFill="1" applyBorder="1" applyAlignment="1" applyProtection="1">
      <alignment horizontal="right" wrapText="1"/>
      <protection locked="0"/>
    </xf>
    <xf numFmtId="168" fontId="7" fillId="9" borderId="86" xfId="1" applyNumberFormat="1" applyFont="1" applyFill="1" applyBorder="1" applyProtection="1">
      <protection locked="0"/>
    </xf>
    <xf numFmtId="164" fontId="7" fillId="9" borderId="98" xfId="0" applyNumberFormat="1" applyFont="1" applyFill="1" applyBorder="1" applyAlignment="1" applyProtection="1">
      <alignment horizontal="right" wrapText="1"/>
      <protection locked="0"/>
    </xf>
    <xf numFmtId="0" fontId="4" fillId="0" borderId="100" xfId="0" applyFont="1" applyBorder="1" applyProtection="1">
      <protection locked="0"/>
    </xf>
    <xf numFmtId="0" fontId="4" fillId="0" borderId="55" xfId="0" applyFont="1" applyBorder="1" applyProtection="1">
      <protection locked="0"/>
    </xf>
    <xf numFmtId="0" fontId="3" fillId="0" borderId="55" xfId="0" applyFont="1" applyBorder="1" applyProtection="1">
      <protection locked="0"/>
    </xf>
    <xf numFmtId="0" fontId="7" fillId="0" borderId="55" xfId="0" applyFont="1" applyBorder="1" applyAlignment="1" applyProtection="1">
      <alignment horizontal="center"/>
      <protection locked="0"/>
    </xf>
    <xf numFmtId="0" fontId="4" fillId="0" borderId="55" xfId="0" applyFont="1" applyBorder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right"/>
      <protection locked="0"/>
    </xf>
    <xf numFmtId="3" fontId="4" fillId="0" borderId="102" xfId="0" applyNumberFormat="1" applyFont="1" applyBorder="1" applyAlignment="1" applyProtection="1">
      <alignment horizontal="center"/>
      <protection locked="0"/>
    </xf>
    <xf numFmtId="3" fontId="4" fillId="0" borderId="103" xfId="0" applyNumberFormat="1" applyFont="1" applyBorder="1" applyAlignment="1" applyProtection="1">
      <alignment horizontal="center"/>
      <protection locked="0"/>
    </xf>
    <xf numFmtId="3" fontId="4" fillId="0" borderId="55" xfId="0" applyNumberFormat="1" applyFont="1" applyBorder="1" applyAlignment="1" applyProtection="1">
      <alignment horizontal="center"/>
      <protection locked="0"/>
    </xf>
    <xf numFmtId="3" fontId="4" fillId="0" borderId="66" xfId="0" applyNumberFormat="1" applyFont="1" applyBorder="1" applyAlignment="1" applyProtection="1">
      <alignment horizontal="center"/>
      <protection locked="0"/>
    </xf>
    <xf numFmtId="0" fontId="4" fillId="0" borderId="65" xfId="0" applyFont="1" applyBorder="1" applyAlignment="1" applyProtection="1">
      <alignment horizontal="right"/>
      <protection locked="0"/>
    </xf>
    <xf numFmtId="3" fontId="4" fillId="0" borderId="104" xfId="0" applyNumberFormat="1" applyFont="1" applyBorder="1" applyAlignment="1" applyProtection="1">
      <alignment horizontal="center"/>
      <protection locked="0"/>
    </xf>
    <xf numFmtId="3" fontId="0" fillId="0" borderId="105" xfId="0" applyNumberFormat="1" applyBorder="1" applyProtection="1">
      <protection locked="0"/>
    </xf>
    <xf numFmtId="0" fontId="0" fillId="8" borderId="106" xfId="0" applyFill="1" applyBorder="1" applyAlignment="1" applyProtection="1">
      <alignment horizontal="left" wrapText="1" indent="2"/>
      <protection locked="0"/>
    </xf>
    <xf numFmtId="168" fontId="0" fillId="8" borderId="79" xfId="1" applyNumberFormat="1" applyFont="1" applyFill="1" applyBorder="1" applyAlignment="1" applyProtection="1">
      <protection locked="0"/>
    </xf>
    <xf numFmtId="0" fontId="0" fillId="9" borderId="106" xfId="0" applyFill="1" applyBorder="1" applyAlignment="1" applyProtection="1">
      <alignment horizontal="left" wrapText="1" indent="2"/>
      <protection locked="0"/>
    </xf>
    <xf numFmtId="168" fontId="0" fillId="9" borderId="79" xfId="1" applyNumberFormat="1" applyFont="1" applyFill="1" applyBorder="1" applyAlignment="1" applyProtection="1">
      <protection locked="0"/>
    </xf>
    <xf numFmtId="0" fontId="0" fillId="8" borderId="88" xfId="0" applyFill="1" applyBorder="1" applyAlignment="1" applyProtection="1">
      <alignment horizontal="right"/>
      <protection locked="0"/>
    </xf>
    <xf numFmtId="168" fontId="0" fillId="8" borderId="107" xfId="1" applyNumberFormat="1" applyFont="1" applyFill="1" applyBorder="1" applyAlignment="1" applyProtection="1">
      <protection locked="0"/>
    </xf>
    <xf numFmtId="0" fontId="0" fillId="8" borderId="106" xfId="0" applyFill="1" applyBorder="1" applyAlignment="1" applyProtection="1">
      <alignment horizontal="right"/>
      <protection locked="0"/>
    </xf>
    <xf numFmtId="0" fontId="12" fillId="9" borderId="90" xfId="0" applyFont="1" applyFill="1" applyBorder="1" applyProtection="1">
      <protection locked="0"/>
    </xf>
    <xf numFmtId="168" fontId="0" fillId="9" borderId="81" xfId="1" applyNumberFormat="1" applyFont="1" applyFill="1" applyBorder="1" applyAlignment="1" applyProtection="1">
      <protection locked="0"/>
    </xf>
    <xf numFmtId="0" fontId="4" fillId="9" borderId="26" xfId="0" applyFont="1" applyFill="1" applyBorder="1" applyProtection="1">
      <protection locked="0"/>
    </xf>
    <xf numFmtId="0" fontId="4" fillId="9" borderId="4" xfId="0" applyFont="1" applyFill="1" applyBorder="1" applyProtection="1">
      <protection locked="0"/>
    </xf>
    <xf numFmtId="0" fontId="11" fillId="9" borderId="4" xfId="0" applyFont="1" applyFill="1" applyBorder="1" applyAlignment="1" applyProtection="1">
      <alignment horizontal="center"/>
      <protection locked="0"/>
    </xf>
    <xf numFmtId="6" fontId="0" fillId="9" borderId="4" xfId="0" applyNumberFormat="1" applyFill="1" applyBorder="1" applyAlignment="1" applyProtection="1">
      <alignment horizontal="right" wrapText="1"/>
      <protection locked="0"/>
    </xf>
    <xf numFmtId="6" fontId="0" fillId="9" borderId="1" xfId="0" applyNumberFormat="1" applyFill="1" applyBorder="1" applyAlignment="1" applyProtection="1">
      <alignment horizontal="right" wrapText="1"/>
      <protection locked="0"/>
    </xf>
    <xf numFmtId="0" fontId="4" fillId="4" borderId="43" xfId="0" applyFont="1" applyFill="1" applyBorder="1" applyAlignment="1" applyProtection="1">
      <alignment horizontal="left" wrapText="1"/>
      <protection locked="0"/>
    </xf>
    <xf numFmtId="0" fontId="4" fillId="8" borderId="22" xfId="0" applyFont="1" applyFill="1" applyBorder="1" applyAlignment="1" applyProtection="1">
      <alignment horizontal="left"/>
      <protection locked="0"/>
    </xf>
    <xf numFmtId="168" fontId="4" fillId="7" borderId="44" xfId="1" applyNumberFormat="1" applyFont="1" applyFill="1" applyBorder="1" applyAlignment="1" applyProtection="1">
      <protection locked="0"/>
    </xf>
    <xf numFmtId="3" fontId="0" fillId="9" borderId="57" xfId="0" applyNumberFormat="1" applyFill="1" applyBorder="1" applyProtection="1">
      <protection locked="0"/>
    </xf>
    <xf numFmtId="168" fontId="3" fillId="9" borderId="62" xfId="1" applyNumberFormat="1" applyFont="1" applyFill="1" applyBorder="1" applyAlignment="1" applyProtection="1">
      <protection locked="0"/>
    </xf>
    <xf numFmtId="10" fontId="3" fillId="4" borderId="43" xfId="2" applyNumberFormat="1" applyFont="1" applyFill="1" applyBorder="1" applyAlignment="1" applyProtection="1">
      <alignment wrapText="1"/>
      <protection locked="0"/>
    </xf>
    <xf numFmtId="6" fontId="0" fillId="7" borderId="43" xfId="0" applyNumberFormat="1" applyFill="1" applyBorder="1" applyAlignment="1" applyProtection="1">
      <alignment horizontal="right" wrapText="1"/>
      <protection locked="0"/>
    </xf>
    <xf numFmtId="0" fontId="7" fillId="0" borderId="96" xfId="0" applyFont="1" applyBorder="1" applyAlignment="1" applyProtection="1">
      <alignment horizontal="center" wrapText="1"/>
      <protection locked="0"/>
    </xf>
    <xf numFmtId="0" fontId="15" fillId="5" borderId="18" xfId="0" applyFont="1" applyFill="1" applyBorder="1" applyAlignment="1" applyProtection="1">
      <alignment horizontal="center"/>
      <protection locked="0"/>
    </xf>
    <xf numFmtId="168" fontId="15" fillId="0" borderId="74" xfId="1" applyNumberFormat="1" applyFont="1" applyFill="1" applyBorder="1" applyProtection="1">
      <protection locked="0"/>
    </xf>
    <xf numFmtId="0" fontId="0" fillId="0" borderId="76" xfId="0" applyBorder="1" applyProtection="1">
      <protection locked="0"/>
    </xf>
    <xf numFmtId="168" fontId="15" fillId="0" borderId="77" xfId="1" applyNumberFormat="1" applyFont="1" applyFill="1" applyBorder="1" applyProtection="1">
      <protection locked="0"/>
    </xf>
    <xf numFmtId="0" fontId="0" fillId="0" borderId="83" xfId="0" applyBorder="1" applyProtection="1">
      <protection locked="0"/>
    </xf>
    <xf numFmtId="168" fontId="15" fillId="0" borderId="108" xfId="1" applyNumberFormat="1" applyFont="1" applyFill="1" applyBorder="1" applyProtection="1">
      <protection locked="0"/>
    </xf>
    <xf numFmtId="0" fontId="0" fillId="0" borderId="109" xfId="0" applyBorder="1" applyProtection="1">
      <protection locked="0"/>
    </xf>
    <xf numFmtId="9" fontId="0" fillId="0" borderId="0" xfId="0" applyNumberFormat="1" applyProtection="1">
      <protection locked="0"/>
    </xf>
    <xf numFmtId="3" fontId="4" fillId="6" borderId="112" xfId="0" applyNumberFormat="1" applyFont="1" applyFill="1" applyBorder="1" applyAlignment="1" applyProtection="1">
      <alignment horizontal="center" wrapText="1"/>
      <protection locked="0"/>
    </xf>
    <xf numFmtId="3" fontId="4" fillId="6" borderId="113" xfId="0" applyNumberFormat="1" applyFont="1" applyFill="1" applyBorder="1" applyAlignment="1" applyProtection="1">
      <alignment horizontal="center"/>
      <protection locked="0"/>
    </xf>
    <xf numFmtId="3" fontId="4" fillId="6" borderId="115" xfId="0" applyNumberFormat="1" applyFont="1" applyFill="1" applyBorder="1" applyAlignment="1" applyProtection="1">
      <alignment horizontal="center" wrapText="1"/>
      <protection locked="0"/>
    </xf>
    <xf numFmtId="3" fontId="4" fillId="6" borderId="116" xfId="0" applyNumberFormat="1" applyFont="1" applyFill="1" applyBorder="1" applyAlignment="1" applyProtection="1">
      <alignment horizontal="center"/>
      <protection locked="0"/>
    </xf>
    <xf numFmtId="0" fontId="7" fillId="0" borderId="122" xfId="0" applyFont="1" applyBorder="1" applyAlignment="1" applyProtection="1">
      <alignment horizontal="left" wrapText="1" indent="1"/>
      <protection locked="0"/>
    </xf>
    <xf numFmtId="0" fontId="7" fillId="0" borderId="123" xfId="0" applyFont="1" applyBorder="1" applyAlignment="1" applyProtection="1">
      <alignment horizontal="left" wrapText="1" indent="1"/>
      <protection locked="0"/>
    </xf>
    <xf numFmtId="3" fontId="4" fillId="3" borderId="0" xfId="0" applyNumberFormat="1" applyFont="1" applyFill="1" applyAlignment="1" applyProtection="1">
      <alignment horizontal="right"/>
      <protection locked="0"/>
    </xf>
    <xf numFmtId="10" fontId="7" fillId="9" borderId="41" xfId="2" applyNumberFormat="1" applyFont="1" applyFill="1" applyBorder="1" applyAlignment="1" applyProtection="1">
      <alignment horizontal="right" wrapText="1"/>
      <protection locked="0"/>
    </xf>
    <xf numFmtId="168" fontId="0" fillId="0" borderId="66" xfId="1" applyNumberFormat="1" applyFont="1" applyBorder="1" applyProtection="1">
      <protection locked="0"/>
    </xf>
    <xf numFmtId="0" fontId="7" fillId="0" borderId="53" xfId="0" applyFont="1" applyBorder="1" applyAlignment="1" applyProtection="1">
      <alignment wrapText="1"/>
      <protection locked="0"/>
    </xf>
    <xf numFmtId="2" fontId="7" fillId="0" borderId="17" xfId="0" applyNumberFormat="1" applyFont="1" applyBorder="1" applyAlignment="1" applyProtection="1">
      <alignment wrapText="1"/>
      <protection locked="0"/>
    </xf>
    <xf numFmtId="0" fontId="0" fillId="8" borderId="26" xfId="0" applyFill="1" applyBorder="1" applyAlignment="1" applyProtection="1">
      <alignment horizontal="left" wrapText="1" indent="2"/>
      <protection locked="0"/>
    </xf>
    <xf numFmtId="9" fontId="11" fillId="0" borderId="33" xfId="0" applyNumberFormat="1" applyFont="1" applyBorder="1" applyAlignment="1" applyProtection="1">
      <alignment horizontal="center" wrapText="1"/>
      <protection locked="0"/>
    </xf>
    <xf numFmtId="14" fontId="3" fillId="9" borderId="0" xfId="0" applyNumberFormat="1" applyFont="1" applyFill="1" applyAlignment="1" applyProtection="1">
      <alignment horizontal="left"/>
      <protection locked="0"/>
    </xf>
    <xf numFmtId="14" fontId="3" fillId="9" borderId="57" xfId="0" applyNumberFormat="1" applyFont="1" applyFill="1" applyBorder="1" applyAlignment="1" applyProtection="1">
      <alignment horizontal="center"/>
      <protection locked="0"/>
    </xf>
    <xf numFmtId="14" fontId="3" fillId="9" borderId="62" xfId="0" applyNumberFormat="1" applyFont="1" applyFill="1" applyBorder="1" applyAlignment="1" applyProtection="1">
      <alignment horizontal="center"/>
      <protection locked="0"/>
    </xf>
    <xf numFmtId="14" fontId="3" fillId="9" borderId="56" xfId="0" applyNumberFormat="1" applyFont="1" applyFill="1" applyBorder="1" applyAlignment="1" applyProtection="1">
      <alignment horizontal="center"/>
      <protection locked="0"/>
    </xf>
    <xf numFmtId="165" fontId="0" fillId="0" borderId="0" xfId="0" applyNumberFormat="1"/>
    <xf numFmtId="0" fontId="12" fillId="0" borderId="0" xfId="0" applyFont="1"/>
    <xf numFmtId="165" fontId="0" fillId="0" borderId="27" xfId="0" applyNumberFormat="1" applyBorder="1"/>
    <xf numFmtId="165" fontId="0" fillId="0" borderId="4" xfId="0" applyNumberFormat="1" applyBorder="1"/>
    <xf numFmtId="0" fontId="12" fillId="0" borderId="4" xfId="0" applyFont="1" applyBorder="1"/>
    <xf numFmtId="0" fontId="0" fillId="0" borderId="4" xfId="0" applyBorder="1"/>
    <xf numFmtId="0" fontId="0" fillId="0" borderId="26" xfId="0" applyBorder="1"/>
    <xf numFmtId="165" fontId="0" fillId="0" borderId="25" xfId="0" applyNumberFormat="1" applyBorder="1"/>
    <xf numFmtId="0" fontId="0" fillId="0" borderId="24" xfId="0" applyBorder="1"/>
    <xf numFmtId="165" fontId="0" fillId="0" borderId="23" xfId="0" applyNumberFormat="1" applyBorder="1"/>
    <xf numFmtId="165" fontId="0" fillId="0" borderId="3" xfId="0" applyNumberFormat="1" applyBorder="1"/>
    <xf numFmtId="0" fontId="12" fillId="0" borderId="3" xfId="0" applyFont="1" applyBorder="1"/>
    <xf numFmtId="0" fontId="0" fillId="0" borderId="3" xfId="0" applyBorder="1"/>
    <xf numFmtId="0" fontId="0" fillId="0" borderId="22" xfId="0" applyBorder="1"/>
    <xf numFmtId="0" fontId="3" fillId="0" borderId="0" xfId="0" applyFont="1"/>
    <xf numFmtId="10" fontId="12" fillId="0" borderId="0" xfId="0" applyNumberFormat="1" applyFont="1"/>
    <xf numFmtId="9" fontId="0" fillId="11" borderId="0" xfId="2" applyFont="1" applyFill="1" applyBorder="1"/>
    <xf numFmtId="1" fontId="11" fillId="0" borderId="0" xfId="0" applyNumberFormat="1" applyFont="1" applyAlignment="1">
      <alignment horizontal="center"/>
    </xf>
    <xf numFmtId="1" fontId="11" fillId="2" borderId="0" xfId="0" applyNumberFormat="1" applyFont="1" applyFill="1" applyAlignment="1">
      <alignment horizontal="center"/>
    </xf>
    <xf numFmtId="0" fontId="0" fillId="0" borderId="8" xfId="0" applyBorder="1"/>
    <xf numFmtId="0" fontId="0" fillId="0" borderId="9" xfId="0" applyBorder="1"/>
    <xf numFmtId="0" fontId="12" fillId="0" borderId="9" xfId="0" applyFont="1" applyBorder="1"/>
    <xf numFmtId="0" fontId="0" fillId="0" borderId="31" xfId="0" applyBorder="1"/>
    <xf numFmtId="0" fontId="0" fillId="0" borderId="63" xfId="0" applyBorder="1"/>
    <xf numFmtId="0" fontId="0" fillId="0" borderId="57" xfId="0" applyBorder="1"/>
    <xf numFmtId="0" fontId="12" fillId="0" borderId="57" xfId="0" applyFont="1" applyBorder="1"/>
    <xf numFmtId="0" fontId="0" fillId="0" borderId="5" xfId="0" applyBorder="1"/>
    <xf numFmtId="0" fontId="0" fillId="0" borderId="6" xfId="0" applyBorder="1"/>
    <xf numFmtId="0" fontId="12" fillId="0" borderId="6" xfId="0" applyFont="1" applyBorder="1"/>
    <xf numFmtId="0" fontId="3" fillId="0" borderId="8" xfId="0" applyFont="1" applyBorder="1"/>
    <xf numFmtId="0" fontId="3" fillId="0" borderId="31" xfId="0" applyFont="1" applyBorder="1"/>
    <xf numFmtId="0" fontId="3" fillId="0" borderId="63" xfId="0" applyFont="1" applyBorder="1"/>
    <xf numFmtId="165" fontId="0" fillId="10" borderId="134" xfId="0" applyNumberFormat="1" applyFill="1" applyBorder="1"/>
    <xf numFmtId="165" fontId="0" fillId="10" borderId="135" xfId="0" applyNumberFormat="1" applyFill="1" applyBorder="1"/>
    <xf numFmtId="165" fontId="0" fillId="10" borderId="136" xfId="0" applyNumberFormat="1" applyFill="1" applyBorder="1"/>
    <xf numFmtId="165" fontId="0" fillId="10" borderId="137" xfId="0" applyNumberFormat="1" applyFill="1" applyBorder="1"/>
    <xf numFmtId="165" fontId="0" fillId="10" borderId="138" xfId="0" applyNumberFormat="1" applyFill="1" applyBorder="1"/>
    <xf numFmtId="165" fontId="0" fillId="10" borderId="128" xfId="0" applyNumberFormat="1" applyFill="1" applyBorder="1"/>
    <xf numFmtId="165" fontId="0" fillId="10" borderId="139" xfId="0" applyNumberFormat="1" applyFill="1" applyBorder="1"/>
    <xf numFmtId="165" fontId="0" fillId="12" borderId="131" xfId="0" applyNumberFormat="1" applyFill="1" applyBorder="1"/>
    <xf numFmtId="165" fontId="0" fillId="12" borderId="129" xfId="0" applyNumberFormat="1" applyFill="1" applyBorder="1"/>
    <xf numFmtId="165" fontId="0" fillId="12" borderId="18" xfId="0" applyNumberFormat="1" applyFill="1" applyBorder="1"/>
    <xf numFmtId="165" fontId="0" fillId="12" borderId="130" xfId="0" applyNumberFormat="1" applyFill="1" applyBorder="1"/>
    <xf numFmtId="165" fontId="0" fillId="12" borderId="110" xfId="0" applyNumberFormat="1" applyFill="1" applyBorder="1"/>
    <xf numFmtId="165" fontId="0" fillId="12" borderId="127" xfId="0" applyNumberFormat="1" applyFill="1" applyBorder="1"/>
    <xf numFmtId="165" fontId="0" fillId="12" borderId="132" xfId="0" applyNumberFormat="1" applyFill="1" applyBorder="1"/>
    <xf numFmtId="165" fontId="0" fillId="12" borderId="65" xfId="0" applyNumberFormat="1" applyFill="1" applyBorder="1"/>
    <xf numFmtId="165" fontId="0" fillId="12" borderId="1" xfId="0" applyNumberFormat="1" applyFill="1" applyBorder="1"/>
    <xf numFmtId="165" fontId="0" fillId="12" borderId="133" xfId="0" applyNumberFormat="1" applyFill="1" applyBorder="1"/>
    <xf numFmtId="165" fontId="0" fillId="12" borderId="22" xfId="0" applyNumberFormat="1" applyFill="1" applyBorder="1"/>
    <xf numFmtId="165" fontId="0" fillId="12" borderId="43" xfId="0" applyNumberFormat="1" applyFill="1" applyBorder="1"/>
    <xf numFmtId="165" fontId="0" fillId="12" borderId="24" xfId="0" applyNumberFormat="1" applyFill="1" applyBorder="1"/>
    <xf numFmtId="165" fontId="0" fillId="0" borderId="131" xfId="0" applyNumberFormat="1" applyBorder="1"/>
    <xf numFmtId="165" fontId="0" fillId="0" borderId="129" xfId="0" applyNumberFormat="1" applyBorder="1"/>
    <xf numFmtId="165" fontId="0" fillId="0" borderId="18" xfId="0" applyNumberFormat="1" applyBorder="1"/>
    <xf numFmtId="165" fontId="0" fillId="0" borderId="130" xfId="0" applyNumberFormat="1" applyBorder="1"/>
    <xf numFmtId="165" fontId="0" fillId="0" borderId="110" xfId="0" applyNumberFormat="1" applyBorder="1"/>
    <xf numFmtId="165" fontId="0" fillId="0" borderId="127" xfId="0" applyNumberFormat="1" applyBorder="1"/>
    <xf numFmtId="165" fontId="0" fillId="12" borderId="134" xfId="0" applyNumberFormat="1" applyFill="1" applyBorder="1"/>
    <xf numFmtId="165" fontId="0" fillId="0" borderId="134" xfId="0" applyNumberFormat="1" applyBorder="1"/>
    <xf numFmtId="165" fontId="0" fillId="12" borderId="136" xfId="0" applyNumberFormat="1" applyFill="1" applyBorder="1"/>
    <xf numFmtId="165" fontId="0" fillId="0" borderId="136" xfId="0" applyNumberFormat="1" applyBorder="1"/>
    <xf numFmtId="165" fontId="0" fillId="10" borderId="140" xfId="0" applyNumberFormat="1" applyFill="1" applyBorder="1"/>
    <xf numFmtId="165" fontId="0" fillId="12" borderId="137" xfId="0" applyNumberFormat="1" applyFill="1" applyBorder="1"/>
    <xf numFmtId="165" fontId="0" fillId="0" borderId="137" xfId="0" applyNumberFormat="1" applyBorder="1"/>
    <xf numFmtId="165" fontId="0" fillId="12" borderId="140" xfId="0" applyNumberFormat="1" applyFill="1" applyBorder="1"/>
    <xf numFmtId="165" fontId="0" fillId="0" borderId="140" xfId="0" applyNumberFormat="1" applyBorder="1"/>
    <xf numFmtId="165" fontId="0" fillId="12" borderId="135" xfId="0" applyNumberFormat="1" applyFill="1" applyBorder="1"/>
    <xf numFmtId="165" fontId="0" fillId="0" borderId="135" xfId="0" applyNumberFormat="1" applyBorder="1"/>
    <xf numFmtId="165" fontId="0" fillId="12" borderId="128" xfId="0" applyNumberFormat="1" applyFill="1" applyBorder="1"/>
    <xf numFmtId="165" fontId="0" fillId="0" borderId="128" xfId="0" applyNumberFormat="1" applyBorder="1"/>
    <xf numFmtId="0" fontId="3" fillId="0" borderId="32" xfId="0" applyFont="1" applyBorder="1"/>
    <xf numFmtId="167" fontId="0" fillId="0" borderId="0" xfId="0" applyNumberFormat="1"/>
    <xf numFmtId="0" fontId="3" fillId="8" borderId="0" xfId="0" applyFont="1" applyFill="1" applyAlignment="1" applyProtection="1">
      <alignment horizontal="left" vertical="center" wrapText="1"/>
      <protection locked="0"/>
    </xf>
    <xf numFmtId="0" fontId="4" fillId="9" borderId="1" xfId="0" applyFont="1" applyFill="1" applyBorder="1" applyAlignment="1" applyProtection="1">
      <alignment horizontal="left"/>
      <protection locked="0"/>
    </xf>
    <xf numFmtId="0" fontId="4" fillId="4" borderId="6" xfId="0" applyFont="1" applyFill="1" applyBorder="1" applyAlignment="1" applyProtection="1">
      <alignment horizontal="left"/>
      <protection locked="0"/>
    </xf>
    <xf numFmtId="3" fontId="13" fillId="9" borderId="0" xfId="0" applyNumberFormat="1" applyFont="1" applyFill="1" applyAlignment="1" applyProtection="1">
      <alignment horizontal="center"/>
      <protection locked="0"/>
    </xf>
    <xf numFmtId="3" fontId="3" fillId="9" borderId="56" xfId="0" applyNumberFormat="1" applyFont="1" applyFill="1" applyBorder="1" applyAlignment="1" applyProtection="1">
      <alignment horizontal="left" wrapText="1" indent="2"/>
      <protection locked="0"/>
    </xf>
    <xf numFmtId="168" fontId="4" fillId="7" borderId="57" xfId="1" applyNumberFormat="1" applyFont="1" applyFill="1" applyBorder="1" applyProtection="1">
      <protection hidden="1"/>
    </xf>
    <xf numFmtId="0" fontId="5" fillId="0" borderId="0" xfId="0" applyFont="1" applyProtection="1">
      <protection locked="0"/>
    </xf>
    <xf numFmtId="10" fontId="5" fillId="0" borderId="0" xfId="0" applyNumberFormat="1" applyFont="1" applyProtection="1">
      <protection locked="0"/>
    </xf>
    <xf numFmtId="9" fontId="5" fillId="0" borderId="0" xfId="0" applyNumberFormat="1" applyFont="1" applyProtection="1">
      <protection locked="0"/>
    </xf>
    <xf numFmtId="168" fontId="5" fillId="0" borderId="0" xfId="1" applyNumberFormat="1" applyFont="1" applyProtection="1">
      <protection locked="0"/>
    </xf>
    <xf numFmtId="10" fontId="0" fillId="0" borderId="0" xfId="0" applyNumberFormat="1" applyProtection="1">
      <protection locked="0"/>
    </xf>
    <xf numFmtId="10" fontId="0" fillId="0" borderId="9" xfId="2" applyNumberFormat="1" applyFont="1" applyBorder="1" applyProtection="1">
      <protection locked="0"/>
    </xf>
    <xf numFmtId="10" fontId="0" fillId="2" borderId="28" xfId="0" applyNumberFormat="1" applyFill="1" applyBorder="1" applyAlignment="1" applyProtection="1">
      <alignment horizontal="right"/>
      <protection locked="0"/>
    </xf>
    <xf numFmtId="10" fontId="0" fillId="2" borderId="32" xfId="0" applyNumberFormat="1" applyFill="1" applyBorder="1" applyAlignment="1" applyProtection="1">
      <alignment horizontal="right"/>
      <protection locked="0"/>
    </xf>
    <xf numFmtId="168" fontId="0" fillId="0" borderId="0" xfId="1" applyNumberFormat="1" applyFont="1" applyBorder="1" applyProtection="1">
      <protection locked="0"/>
    </xf>
    <xf numFmtId="10" fontId="4" fillId="7" borderId="64" xfId="0" applyNumberFormat="1" applyFont="1" applyFill="1" applyBorder="1" applyAlignment="1" applyProtection="1">
      <alignment horizontal="right"/>
      <protection locked="0"/>
    </xf>
    <xf numFmtId="0" fontId="3" fillId="0" borderId="118" xfId="0" applyFont="1" applyBorder="1" applyProtection="1">
      <protection locked="0"/>
    </xf>
    <xf numFmtId="168" fontId="0" fillId="0" borderId="119" xfId="1" applyNumberFormat="1" applyFont="1" applyBorder="1" applyProtection="1">
      <protection locked="0"/>
    </xf>
    <xf numFmtId="44" fontId="0" fillId="0" borderId="0" xfId="0" applyNumberFormat="1" applyProtection="1">
      <protection locked="0"/>
    </xf>
    <xf numFmtId="0" fontId="3" fillId="0" borderId="120" xfId="0" applyFont="1" applyBorder="1" applyProtection="1">
      <protection locked="0"/>
    </xf>
    <xf numFmtId="168" fontId="0" fillId="0" borderId="121" xfId="1" applyNumberFormat="1" applyFont="1" applyBorder="1" applyProtection="1">
      <protection locked="0"/>
    </xf>
    <xf numFmtId="0" fontId="3" fillId="2" borderId="24" xfId="0" quotePrefix="1" applyFont="1" applyFill="1" applyBorder="1" applyAlignment="1" applyProtection="1">
      <alignment horizontal="center"/>
      <protection locked="0"/>
    </xf>
    <xf numFmtId="0" fontId="3" fillId="2" borderId="32" xfId="0" applyFont="1" applyFill="1" applyBorder="1" applyProtection="1">
      <protection locked="0"/>
    </xf>
    <xf numFmtId="167" fontId="3" fillId="0" borderId="68" xfId="0" applyNumberFormat="1" applyFont="1" applyBorder="1" applyAlignment="1" applyProtection="1">
      <alignment horizontal="center" wrapText="1"/>
      <protection locked="0"/>
    </xf>
    <xf numFmtId="0" fontId="3" fillId="0" borderId="68" xfId="0" applyFont="1" applyBorder="1" applyAlignment="1" applyProtection="1">
      <alignment horizontal="center" wrapText="1"/>
      <protection locked="0"/>
    </xf>
    <xf numFmtId="167" fontId="0" fillId="0" borderId="70" xfId="0" applyNumberFormat="1" applyBorder="1" applyProtection="1">
      <protection locked="0"/>
    </xf>
    <xf numFmtId="167" fontId="3" fillId="0" borderId="67" xfId="0" applyNumberFormat="1" applyFont="1" applyBorder="1" applyAlignment="1" applyProtection="1">
      <alignment horizontal="center" wrapText="1"/>
      <protection locked="0"/>
    </xf>
    <xf numFmtId="0" fontId="3" fillId="0" borderId="67" xfId="0" applyFont="1" applyBorder="1" applyAlignment="1" applyProtection="1">
      <alignment horizontal="center" wrapText="1"/>
      <protection locked="0"/>
    </xf>
    <xf numFmtId="167" fontId="0" fillId="0" borderId="72" xfId="0" applyNumberFormat="1" applyBorder="1" applyProtection="1">
      <protection locked="0"/>
    </xf>
    <xf numFmtId="167" fontId="3" fillId="0" borderId="69" xfId="0" applyNumberFormat="1" applyFont="1" applyBorder="1" applyAlignment="1" applyProtection="1">
      <alignment horizontal="center" wrapText="1"/>
      <protection locked="0"/>
    </xf>
    <xf numFmtId="0" fontId="3" fillId="0" borderId="69" xfId="0" applyFont="1" applyBorder="1" applyAlignment="1" applyProtection="1">
      <alignment horizontal="center" wrapText="1"/>
      <protection locked="0"/>
    </xf>
    <xf numFmtId="167" fontId="0" fillId="0" borderId="73" xfId="0" applyNumberFormat="1" applyBorder="1" applyProtection="1">
      <protection locked="0"/>
    </xf>
    <xf numFmtId="0" fontId="0" fillId="7" borderId="63" xfId="0" applyFill="1" applyBorder="1" applyProtection="1">
      <protection locked="0"/>
    </xf>
    <xf numFmtId="0" fontId="16" fillId="7" borderId="57" xfId="0" applyFont="1" applyFill="1" applyBorder="1" applyProtection="1">
      <protection locked="0"/>
    </xf>
    <xf numFmtId="167" fontId="16" fillId="7" borderId="64" xfId="0" applyNumberFormat="1" applyFont="1" applyFill="1" applyBorder="1" applyProtection="1">
      <protection locked="0"/>
    </xf>
    <xf numFmtId="0" fontId="3" fillId="2" borderId="118" xfId="0" applyFont="1" applyFill="1" applyBorder="1" applyAlignment="1" applyProtection="1">
      <alignment horizontal="center"/>
      <protection locked="0"/>
    </xf>
    <xf numFmtId="0" fontId="0" fillId="9" borderId="88" xfId="0" applyFill="1" applyBorder="1" applyAlignment="1" applyProtection="1">
      <alignment horizontal="right"/>
      <protection locked="0"/>
    </xf>
    <xf numFmtId="0" fontId="0" fillId="9" borderId="106" xfId="0" applyFill="1" applyBorder="1" applyAlignment="1" applyProtection="1">
      <alignment horizontal="right"/>
      <protection locked="0"/>
    </xf>
    <xf numFmtId="0" fontId="7" fillId="9" borderId="41" xfId="0" applyFont="1" applyFill="1" applyBorder="1" applyAlignment="1" applyProtection="1">
      <alignment horizontal="right" wrapText="1"/>
      <protection locked="0" hidden="1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/>
    <xf numFmtId="173" fontId="3" fillId="0" borderId="0" xfId="0" applyNumberFormat="1" applyFont="1" applyProtection="1">
      <protection locked="0"/>
    </xf>
    <xf numFmtId="0" fontId="4" fillId="6" borderId="5" xfId="0" applyFont="1" applyFill="1" applyBorder="1" applyProtection="1">
      <protection locked="0"/>
    </xf>
    <xf numFmtId="0" fontId="4" fillId="6" borderId="7" xfId="0" applyFont="1" applyFill="1" applyBorder="1" applyProtection="1">
      <protection locked="0"/>
    </xf>
    <xf numFmtId="10" fontId="0" fillId="0" borderId="67" xfId="0" applyNumberFormat="1" applyBorder="1" applyProtection="1">
      <protection locked="0"/>
    </xf>
    <xf numFmtId="0" fontId="3" fillId="2" borderId="0" xfId="0" quotePrefix="1" applyFont="1" applyFill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168" fontId="0" fillId="0" borderId="9" xfId="1" applyNumberFormat="1" applyFont="1" applyBorder="1" applyProtection="1">
      <protection locked="0"/>
    </xf>
    <xf numFmtId="0" fontId="3" fillId="2" borderId="141" xfId="0" applyFont="1" applyFill="1" applyBorder="1" applyAlignment="1" applyProtection="1">
      <alignment horizontal="center"/>
      <protection locked="0"/>
    </xf>
    <xf numFmtId="0" fontId="3" fillId="2" borderId="119" xfId="0" quotePrefix="1" applyFont="1" applyFill="1" applyBorder="1" applyAlignment="1" applyProtection="1">
      <alignment horizontal="center"/>
      <protection locked="0"/>
    </xf>
    <xf numFmtId="0" fontId="3" fillId="2" borderId="142" xfId="0" applyFont="1" applyFill="1" applyBorder="1" applyAlignment="1" applyProtection="1">
      <alignment horizontal="center"/>
      <protection locked="0"/>
    </xf>
    <xf numFmtId="0" fontId="3" fillId="2" borderId="143" xfId="0" quotePrefix="1" applyFont="1" applyFill="1" applyBorder="1" applyAlignment="1" applyProtection="1">
      <alignment horizontal="center"/>
      <protection locked="0"/>
    </xf>
    <xf numFmtId="0" fontId="3" fillId="0" borderId="71" xfId="0" applyFont="1" applyBorder="1" applyAlignment="1" applyProtection="1">
      <alignment horizontal="center" wrapText="1"/>
      <protection locked="0"/>
    </xf>
    <xf numFmtId="2" fontId="0" fillId="0" borderId="144" xfId="0" applyNumberFormat="1" applyBorder="1" applyAlignment="1" applyProtection="1">
      <alignment horizontal="center"/>
      <protection locked="0"/>
    </xf>
    <xf numFmtId="171" fontId="3" fillId="0" borderId="72" xfId="2" applyNumberFormat="1" applyFont="1" applyBorder="1" applyAlignment="1" applyProtection="1">
      <alignment horizontal="center" wrapText="1"/>
      <protection locked="0"/>
    </xf>
    <xf numFmtId="0" fontId="0" fillId="0" borderId="118" xfId="0" applyBorder="1" applyAlignment="1" applyProtection="1">
      <alignment horizontal="center"/>
      <protection locked="0"/>
    </xf>
    <xf numFmtId="171" fontId="0" fillId="0" borderId="119" xfId="0" applyNumberFormat="1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171" fontId="0" fillId="0" borderId="72" xfId="0" applyNumberFormat="1" applyBorder="1" applyAlignment="1" applyProtection="1">
      <alignment horizontal="center"/>
      <protection locked="0"/>
    </xf>
    <xf numFmtId="2" fontId="3" fillId="0" borderId="71" xfId="0" applyNumberFormat="1" applyFont="1" applyBorder="1" applyAlignment="1" applyProtection="1">
      <alignment horizontal="center" wrapText="1"/>
      <protection locked="0"/>
    </xf>
    <xf numFmtId="0" fontId="0" fillId="0" borderId="120" xfId="0" applyBorder="1" applyAlignment="1" applyProtection="1">
      <alignment horizontal="center"/>
      <protection locked="0"/>
    </xf>
    <xf numFmtId="171" fontId="0" fillId="0" borderId="121" xfId="0" applyNumberFormat="1" applyBorder="1" applyAlignment="1" applyProtection="1">
      <alignment horizontal="center"/>
      <protection locked="0"/>
    </xf>
    <xf numFmtId="0" fontId="3" fillId="0" borderId="120" xfId="0" applyFont="1" applyBorder="1" applyAlignment="1" applyProtection="1">
      <alignment horizontal="center" wrapText="1"/>
      <protection locked="0"/>
    </xf>
    <xf numFmtId="2" fontId="0" fillId="0" borderId="145" xfId="0" applyNumberFormat="1" applyBorder="1" applyAlignment="1" applyProtection="1">
      <alignment horizontal="center"/>
      <protection locked="0"/>
    </xf>
    <xf numFmtId="171" fontId="3" fillId="0" borderId="121" xfId="2" applyNumberFormat="1" applyFont="1" applyBorder="1" applyAlignment="1" applyProtection="1">
      <alignment horizontal="center" wrapText="1"/>
      <protection locked="0"/>
    </xf>
    <xf numFmtId="10" fontId="0" fillId="0" borderId="0" xfId="2" applyNumberFormat="1" applyFont="1" applyBorder="1" applyProtection="1">
      <protection locked="0"/>
    </xf>
    <xf numFmtId="44" fontId="3" fillId="0" borderId="0" xfId="1" applyFont="1" applyFill="1" applyBorder="1" applyProtection="1">
      <protection locked="0"/>
    </xf>
    <xf numFmtId="168" fontId="0" fillId="0" borderId="0" xfId="1" applyNumberFormat="1" applyFont="1" applyFill="1" applyBorder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2" borderId="31" xfId="0" applyFont="1" applyFill="1" applyBorder="1" applyProtection="1">
      <protection locked="0"/>
    </xf>
    <xf numFmtId="44" fontId="0" fillId="0" borderId="0" xfId="0" applyNumberFormat="1"/>
    <xf numFmtId="44" fontId="3" fillId="0" borderId="0" xfId="1" applyFont="1" applyFill="1" applyBorder="1" applyAlignment="1" applyProtection="1">
      <alignment horizontal="center" wrapText="1"/>
      <protection locked="0"/>
    </xf>
    <xf numFmtId="44" fontId="3" fillId="13" borderId="31" xfId="1" applyFont="1" applyFill="1" applyBorder="1" applyProtection="1">
      <protection locked="0"/>
    </xf>
    <xf numFmtId="168" fontId="0" fillId="13" borderId="32" xfId="1" applyNumberFormat="1" applyFont="1" applyFill="1" applyBorder="1" applyProtection="1">
      <protection locked="0"/>
    </xf>
    <xf numFmtId="44" fontId="12" fillId="2" borderId="31" xfId="1" applyFont="1" applyFill="1" applyBorder="1" applyProtection="1">
      <protection locked="0"/>
    </xf>
    <xf numFmtId="10" fontId="12" fillId="2" borderId="32" xfId="2" applyNumberFormat="1" applyFont="1" applyFill="1" applyBorder="1" applyProtection="1">
      <protection locked="0"/>
    </xf>
    <xf numFmtId="44" fontId="12" fillId="2" borderId="63" xfId="1" applyFont="1" applyFill="1" applyBorder="1" applyProtection="1">
      <protection locked="0"/>
    </xf>
    <xf numFmtId="10" fontId="12" fillId="2" borderId="64" xfId="2" applyNumberFormat="1" applyFont="1" applyFill="1" applyBorder="1" applyProtection="1">
      <protection locked="0"/>
    </xf>
    <xf numFmtId="10" fontId="12" fillId="0" borderId="0" xfId="0" applyNumberFormat="1" applyFont="1" applyAlignment="1" applyProtection="1">
      <alignment horizontal="right"/>
      <protection locked="0"/>
    </xf>
    <xf numFmtId="14" fontId="12" fillId="0" borderId="0" xfId="0" applyNumberFormat="1" applyFont="1" applyProtection="1"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/>
      <protection locked="0"/>
    </xf>
    <xf numFmtId="168" fontId="3" fillId="0" borderId="0" xfId="1" applyNumberFormat="1" applyFont="1" applyFill="1" applyBorder="1"/>
    <xf numFmtId="44" fontId="12" fillId="0" borderId="0" xfId="1" applyFont="1" applyFill="1" applyBorder="1" applyProtection="1">
      <protection locked="0"/>
    </xf>
    <xf numFmtId="10" fontId="12" fillId="0" borderId="0" xfId="2" applyNumberFormat="1" applyFont="1" applyFill="1" applyBorder="1" applyProtection="1">
      <protection locked="0"/>
    </xf>
    <xf numFmtId="0" fontId="17" fillId="0" borderId="0" xfId="0" applyFont="1"/>
    <xf numFmtId="3" fontId="4" fillId="0" borderId="0" xfId="0" applyNumberFormat="1" applyFont="1" applyAlignment="1" applyProtection="1">
      <alignment horizontal="right" vertical="top" wrapText="1"/>
      <protection locked="0"/>
    </xf>
    <xf numFmtId="3" fontId="4" fillId="9" borderId="9" xfId="1" applyNumberFormat="1" applyFont="1" applyFill="1" applyBorder="1" applyProtection="1">
      <protection locked="0"/>
    </xf>
    <xf numFmtId="3" fontId="4" fillId="9" borderId="46" xfId="1" applyNumberFormat="1" applyFont="1" applyFill="1" applyBorder="1" applyProtection="1">
      <protection locked="0"/>
    </xf>
    <xf numFmtId="3" fontId="0" fillId="4" borderId="6" xfId="0" applyNumberFormat="1" applyFill="1" applyBorder="1" applyProtection="1">
      <protection locked="0"/>
    </xf>
    <xf numFmtId="3" fontId="4" fillId="4" borderId="44" xfId="1" applyNumberFormat="1" applyFont="1" applyFill="1" applyBorder="1" applyAlignment="1" applyProtection="1">
      <protection locked="0"/>
    </xf>
    <xf numFmtId="3" fontId="0" fillId="8" borderId="3" xfId="0" applyNumberFormat="1" applyFill="1" applyBorder="1" applyAlignment="1" applyProtection="1">
      <alignment horizontal="left" wrapText="1" indent="2"/>
      <protection locked="0"/>
    </xf>
    <xf numFmtId="3" fontId="3" fillId="8" borderId="23" xfId="1" applyNumberFormat="1" applyFont="1" applyFill="1" applyBorder="1" applyAlignment="1" applyProtection="1">
      <protection locked="0"/>
    </xf>
    <xf numFmtId="3" fontId="0" fillId="8" borderId="80" xfId="0" applyNumberFormat="1" applyFill="1" applyBorder="1" applyAlignment="1" applyProtection="1">
      <alignment horizontal="left" wrapText="1" indent="2"/>
      <protection locked="0"/>
    </xf>
    <xf numFmtId="3" fontId="3" fillId="8" borderId="81" xfId="1" applyNumberFormat="1" applyFont="1" applyFill="1" applyBorder="1" applyAlignment="1" applyProtection="1">
      <protection locked="0"/>
    </xf>
    <xf numFmtId="3" fontId="4" fillId="9" borderId="37" xfId="1" applyNumberFormat="1" applyFont="1" applyFill="1" applyBorder="1" applyAlignment="1" applyProtection="1">
      <protection locked="0"/>
    </xf>
    <xf numFmtId="3" fontId="4" fillId="9" borderId="2" xfId="1" applyNumberFormat="1" applyFont="1" applyFill="1" applyBorder="1" applyAlignment="1" applyProtection="1">
      <protection locked="0"/>
    </xf>
    <xf numFmtId="3" fontId="0" fillId="8" borderId="78" xfId="0" applyNumberFormat="1" applyFill="1" applyBorder="1" applyProtection="1">
      <protection locked="0"/>
    </xf>
    <xf numFmtId="3" fontId="0" fillId="8" borderId="79" xfId="1" applyNumberFormat="1" applyFont="1" applyFill="1" applyBorder="1" applyAlignment="1" applyProtection="1">
      <protection locked="0"/>
    </xf>
    <xf numFmtId="3" fontId="4" fillId="0" borderId="37" xfId="1" applyNumberFormat="1" applyFont="1" applyFill="1" applyBorder="1" applyAlignment="1" applyProtection="1">
      <alignment horizontal="center"/>
      <protection locked="0"/>
    </xf>
    <xf numFmtId="3" fontId="0" fillId="9" borderId="78" xfId="0" applyNumberFormat="1" applyFill="1" applyBorder="1" applyProtection="1">
      <protection locked="0"/>
    </xf>
    <xf numFmtId="3" fontId="0" fillId="9" borderId="79" xfId="1" applyNumberFormat="1" applyFont="1" applyFill="1" applyBorder="1" applyAlignment="1" applyProtection="1">
      <protection locked="0"/>
    </xf>
    <xf numFmtId="3" fontId="0" fillId="8" borderId="4" xfId="0" applyNumberFormat="1" applyFill="1" applyBorder="1" applyAlignment="1" applyProtection="1">
      <alignment horizontal="left" wrapText="1" indent="2"/>
      <protection locked="0"/>
    </xf>
    <xf numFmtId="3" fontId="0" fillId="9" borderId="89" xfId="0" applyNumberFormat="1" applyFill="1" applyBorder="1" applyProtection="1">
      <protection locked="0"/>
    </xf>
    <xf numFmtId="3" fontId="0" fillId="8" borderId="107" xfId="1" applyNumberFormat="1" applyFont="1" applyFill="1" applyBorder="1" applyAlignment="1" applyProtection="1">
      <protection locked="0"/>
    </xf>
    <xf numFmtId="3" fontId="12" fillId="9" borderId="80" xfId="0" applyNumberFormat="1" applyFont="1" applyFill="1" applyBorder="1" applyProtection="1">
      <protection locked="0"/>
    </xf>
    <xf numFmtId="3" fontId="0" fillId="9" borderId="81" xfId="1" applyNumberFormat="1" applyFont="1" applyFill="1" applyBorder="1" applyAlignment="1" applyProtection="1">
      <protection locked="0"/>
    </xf>
    <xf numFmtId="3" fontId="0" fillId="9" borderId="37" xfId="0" applyNumberFormat="1" applyFill="1" applyBorder="1" applyProtection="1">
      <protection locked="0"/>
    </xf>
    <xf numFmtId="3" fontId="3" fillId="9" borderId="62" xfId="1" applyNumberFormat="1" applyFont="1" applyFill="1" applyBorder="1" applyAlignment="1" applyProtection="1">
      <protection locked="0" hidden="1"/>
    </xf>
    <xf numFmtId="3" fontId="4" fillId="4" borderId="6" xfId="0" applyNumberFormat="1" applyFont="1" applyFill="1" applyBorder="1" applyProtection="1">
      <protection locked="0"/>
    </xf>
    <xf numFmtId="3" fontId="0" fillId="7" borderId="6" xfId="0" applyNumberFormat="1" applyFill="1" applyBorder="1" applyProtection="1">
      <protection locked="0"/>
    </xf>
    <xf numFmtId="3" fontId="4" fillId="7" borderId="44" xfId="1" applyNumberFormat="1" applyFont="1" applyFill="1" applyBorder="1" applyAlignment="1" applyProtection="1">
      <protection locked="0"/>
    </xf>
    <xf numFmtId="3" fontId="5" fillId="0" borderId="0" xfId="0" applyNumberFormat="1" applyFont="1" applyAlignment="1" applyProtection="1">
      <alignment wrapText="1"/>
      <protection locked="0"/>
    </xf>
    <xf numFmtId="3" fontId="6" fillId="0" borderId="0" xfId="3" applyNumberFormat="1" applyBorder="1" applyAlignment="1" applyProtection="1">
      <protection locked="0"/>
    </xf>
    <xf numFmtId="3" fontId="8" fillId="0" borderId="0" xfId="0" applyNumberFormat="1" applyFont="1" applyAlignment="1" applyProtection="1">
      <alignment wrapText="1"/>
      <protection locked="0"/>
    </xf>
    <xf numFmtId="3" fontId="0" fillId="0" borderId="0" xfId="2" applyNumberFormat="1" applyFont="1" applyFill="1" applyBorder="1" applyAlignment="1" applyProtection="1">
      <protection locked="0"/>
    </xf>
    <xf numFmtId="3" fontId="15" fillId="5" borderId="18" xfId="0" applyNumberFormat="1" applyFont="1" applyFill="1" applyBorder="1" applyProtection="1">
      <protection locked="0"/>
    </xf>
    <xf numFmtId="3" fontId="15" fillId="5" borderId="18" xfId="1" applyNumberFormat="1" applyFont="1" applyFill="1" applyBorder="1" applyProtection="1">
      <protection locked="0"/>
    </xf>
    <xf numFmtId="3" fontId="15" fillId="0" borderId="0" xfId="1" applyNumberFormat="1" applyFont="1" applyFill="1" applyBorder="1" applyProtection="1">
      <protection locked="0"/>
    </xf>
    <xf numFmtId="3" fontId="7" fillId="0" borderId="14" xfId="0" applyNumberFormat="1" applyFont="1" applyBorder="1" applyAlignment="1" applyProtection="1">
      <alignment horizontal="right" wrapText="1"/>
      <protection locked="0"/>
    </xf>
    <xf numFmtId="3" fontId="7" fillId="0" borderId="10" xfId="0" applyNumberFormat="1" applyFont="1" applyBorder="1" applyAlignment="1" applyProtection="1">
      <alignment horizontal="right" wrapText="1"/>
      <protection locked="0"/>
    </xf>
    <xf numFmtId="3" fontId="7" fillId="0" borderId="11" xfId="0" applyNumberFormat="1" applyFont="1" applyBorder="1" applyAlignment="1" applyProtection="1">
      <alignment horizontal="right" wrapText="1"/>
      <protection locked="0"/>
    </xf>
    <xf numFmtId="3" fontId="7" fillId="0" borderId="15" xfId="0" applyNumberFormat="1" applyFont="1" applyBorder="1" applyAlignment="1" applyProtection="1">
      <alignment horizontal="right" wrapText="1"/>
      <protection locked="0"/>
    </xf>
    <xf numFmtId="3" fontId="7" fillId="0" borderId="12" xfId="0" applyNumberFormat="1" applyFont="1" applyBorder="1" applyAlignment="1" applyProtection="1">
      <alignment horizontal="right" wrapText="1"/>
      <protection locked="0"/>
    </xf>
    <xf numFmtId="3" fontId="7" fillId="0" borderId="13" xfId="0" applyNumberFormat="1" applyFont="1" applyBorder="1" applyAlignment="1" applyProtection="1">
      <alignment horizontal="right" wrapText="1"/>
      <protection locked="0"/>
    </xf>
    <xf numFmtId="3" fontId="15" fillId="0" borderId="31" xfId="1" applyNumberFormat="1" applyFont="1" applyFill="1" applyBorder="1" applyProtection="1">
      <protection locked="0"/>
    </xf>
    <xf numFmtId="3" fontId="7" fillId="0" borderId="19" xfId="0" applyNumberFormat="1" applyFont="1" applyBorder="1" applyAlignment="1" applyProtection="1">
      <alignment horizontal="right" wrapText="1"/>
      <protection locked="0"/>
    </xf>
    <xf numFmtId="3" fontId="7" fillId="0" borderId="20" xfId="0" applyNumberFormat="1" applyFont="1" applyBorder="1" applyAlignment="1" applyProtection="1">
      <alignment horizontal="right" wrapText="1"/>
      <protection locked="0"/>
    </xf>
    <xf numFmtId="3" fontId="7" fillId="0" borderId="21" xfId="0" applyNumberFormat="1" applyFont="1" applyBorder="1" applyAlignment="1" applyProtection="1">
      <alignment horizontal="right" wrapText="1"/>
      <protection locked="0"/>
    </xf>
    <xf numFmtId="3" fontId="4" fillId="0" borderId="0" xfId="1" applyNumberFormat="1" applyFont="1" applyFill="1" applyBorder="1" applyProtection="1">
      <protection locked="0"/>
    </xf>
    <xf numFmtId="3" fontId="0" fillId="0" borderId="0" xfId="1" applyNumberFormat="1" applyFont="1" applyFill="1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3" fontId="4" fillId="0" borderId="0" xfId="1" applyNumberFormat="1" applyFont="1" applyFill="1" applyBorder="1" applyAlignment="1" applyProtection="1">
      <alignment horizontal="left"/>
      <protection locked="0"/>
    </xf>
    <xf numFmtId="3" fontId="14" fillId="0" borderId="0" xfId="1" applyNumberFormat="1" applyFont="1" applyFill="1" applyBorder="1" applyProtection="1">
      <protection locked="0"/>
    </xf>
    <xf numFmtId="3" fontId="12" fillId="0" borderId="0" xfId="0" applyNumberFormat="1" applyFont="1" applyProtection="1">
      <protection locked="0"/>
    </xf>
    <xf numFmtId="3" fontId="12" fillId="0" borderId="0" xfId="1" applyNumberFormat="1" applyFont="1" applyProtection="1">
      <protection locked="0"/>
    </xf>
    <xf numFmtId="3" fontId="3" fillId="0" borderId="0" xfId="1" applyNumberFormat="1" applyFont="1" applyFill="1" applyBorder="1" applyProtection="1">
      <protection locked="0"/>
    </xf>
    <xf numFmtId="3" fontId="4" fillId="0" borderId="0" xfId="1" applyNumberFormat="1" applyFont="1" applyProtection="1">
      <protection locked="0"/>
    </xf>
    <xf numFmtId="3" fontId="0" fillId="0" borderId="41" xfId="0" applyNumberFormat="1" applyBorder="1" applyAlignment="1" applyProtection="1">
      <alignment horizontal="center" wrapText="1"/>
      <protection locked="0"/>
    </xf>
    <xf numFmtId="3" fontId="7" fillId="0" borderId="41" xfId="1" applyNumberFormat="1" applyFont="1" applyFill="1" applyBorder="1" applyAlignment="1" applyProtection="1">
      <alignment horizontal="right"/>
      <protection locked="0"/>
    </xf>
    <xf numFmtId="3" fontId="7" fillId="0" borderId="16" xfId="1" applyNumberFormat="1" applyFont="1" applyFill="1" applyBorder="1" applyAlignment="1" applyProtection="1">
      <alignment horizontal="right"/>
      <protection locked="0"/>
    </xf>
    <xf numFmtId="3" fontId="7" fillId="0" borderId="36" xfId="1" applyNumberFormat="1" applyFont="1" applyFill="1" applyBorder="1" applyAlignment="1" applyProtection="1">
      <alignment horizontal="right"/>
      <protection locked="0"/>
    </xf>
    <xf numFmtId="2" fontId="7" fillId="9" borderId="84" xfId="0" applyNumberFormat="1" applyFont="1" applyFill="1" applyBorder="1" applyAlignment="1" applyProtection="1">
      <alignment horizontal="right"/>
      <protection locked="0"/>
    </xf>
    <xf numFmtId="3" fontId="7" fillId="9" borderId="85" xfId="1" applyNumberFormat="1" applyFont="1" applyFill="1" applyBorder="1" applyAlignment="1" applyProtection="1">
      <protection locked="0"/>
    </xf>
    <xf numFmtId="3" fontId="7" fillId="9" borderId="86" xfId="1" applyNumberFormat="1" applyFont="1" applyFill="1" applyBorder="1" applyAlignment="1" applyProtection="1">
      <protection locked="0"/>
    </xf>
    <xf numFmtId="2" fontId="7" fillId="9" borderId="98" xfId="0" applyNumberFormat="1" applyFont="1" applyFill="1" applyBorder="1" applyAlignment="1" applyProtection="1">
      <alignment horizontal="right"/>
      <protection locked="0"/>
    </xf>
    <xf numFmtId="3" fontId="7" fillId="9" borderId="17" xfId="1" applyNumberFormat="1" applyFont="1" applyFill="1" applyBorder="1" applyAlignment="1" applyProtection="1">
      <protection locked="0"/>
    </xf>
    <xf numFmtId="3" fontId="7" fillId="9" borderId="94" xfId="1" applyNumberFormat="1" applyFont="1" applyFill="1" applyBorder="1" applyAlignment="1" applyProtection="1">
      <protection locked="0"/>
    </xf>
    <xf numFmtId="3" fontId="7" fillId="9" borderId="124" xfId="1" applyNumberFormat="1" applyFont="1" applyFill="1" applyBorder="1" applyAlignment="1" applyProtection="1">
      <protection locked="0"/>
    </xf>
    <xf numFmtId="2" fontId="7" fillId="9" borderId="77" xfId="0" applyNumberFormat="1" applyFont="1" applyFill="1" applyBorder="1" applyAlignment="1" applyProtection="1">
      <alignment horizontal="right"/>
      <protection locked="0"/>
    </xf>
    <xf numFmtId="3" fontId="7" fillId="9" borderId="82" xfId="1" applyNumberFormat="1" applyFont="1" applyFill="1" applyBorder="1" applyAlignment="1" applyProtection="1">
      <protection locked="0"/>
    </xf>
    <xf numFmtId="3" fontId="7" fillId="9" borderId="83" xfId="1" applyNumberFormat="1" applyFont="1" applyFill="1" applyBorder="1" applyAlignment="1" applyProtection="1">
      <protection locked="0"/>
    </xf>
    <xf numFmtId="2" fontId="7" fillId="9" borderId="91" xfId="0" applyNumberFormat="1" applyFont="1" applyFill="1" applyBorder="1" applyAlignment="1" applyProtection="1">
      <alignment horizontal="right"/>
      <protection locked="0"/>
    </xf>
    <xf numFmtId="3" fontId="7" fillId="9" borderId="13" xfId="1" applyNumberFormat="1" applyFont="1" applyFill="1" applyBorder="1" applyAlignment="1" applyProtection="1">
      <protection locked="0"/>
    </xf>
    <xf numFmtId="3" fontId="7" fillId="9" borderId="125" xfId="1" applyNumberFormat="1" applyFont="1" applyFill="1" applyBorder="1" applyAlignment="1" applyProtection="1">
      <protection locked="0"/>
    </xf>
    <xf numFmtId="2" fontId="7" fillId="9" borderId="92" xfId="0" applyNumberFormat="1" applyFont="1" applyFill="1" applyBorder="1" applyAlignment="1" applyProtection="1">
      <alignment horizontal="right"/>
      <protection locked="0"/>
    </xf>
    <xf numFmtId="3" fontId="7" fillId="9" borderId="38" xfId="1" applyNumberFormat="1" applyFont="1" applyFill="1" applyBorder="1" applyAlignment="1" applyProtection="1">
      <protection locked="0"/>
    </xf>
    <xf numFmtId="3" fontId="7" fillId="9" borderId="126" xfId="1" applyNumberFormat="1" applyFont="1" applyFill="1" applyBorder="1" applyAlignment="1" applyProtection="1">
      <protection locked="0"/>
    </xf>
    <xf numFmtId="2" fontId="7" fillId="0" borderId="12" xfId="0" quotePrefix="1" applyNumberFormat="1" applyFont="1" applyBorder="1" applyAlignment="1" applyProtection="1">
      <alignment horizontal="center"/>
      <protection locked="0"/>
    </xf>
    <xf numFmtId="2" fontId="7" fillId="0" borderId="61" xfId="0" quotePrefix="1" applyNumberFormat="1" applyFont="1" applyBorder="1" applyAlignment="1" applyProtection="1">
      <alignment horizontal="center"/>
      <protection locked="0"/>
    </xf>
    <xf numFmtId="0" fontId="0" fillId="8" borderId="157" xfId="0" applyFill="1" applyBorder="1" applyAlignment="1" applyProtection="1">
      <alignment horizontal="left" wrapText="1" indent="2"/>
      <protection locked="0"/>
    </xf>
    <xf numFmtId="3" fontId="0" fillId="8" borderId="156" xfId="0" applyNumberFormat="1" applyFill="1" applyBorder="1" applyAlignment="1" applyProtection="1">
      <alignment horizontal="left" wrapText="1" indent="2"/>
      <protection locked="0"/>
    </xf>
    <xf numFmtId="3" fontId="3" fillId="8" borderId="155" xfId="1" applyNumberFormat="1" applyFont="1" applyFill="1" applyBorder="1" applyAlignment="1" applyProtection="1">
      <protection locked="0"/>
    </xf>
    <xf numFmtId="14" fontId="12" fillId="0" borderId="0" xfId="0" applyNumberFormat="1" applyFont="1" applyAlignment="1" applyProtection="1">
      <alignment horizontal="right"/>
      <protection locked="0"/>
    </xf>
    <xf numFmtId="172" fontId="3" fillId="0" borderId="0" xfId="0" applyNumberFormat="1" applyFont="1" applyAlignment="1" applyProtection="1">
      <alignment horizontal="right"/>
      <protection locked="0"/>
    </xf>
    <xf numFmtId="3" fontId="4" fillId="6" borderId="116" xfId="0" applyNumberFormat="1" applyFont="1" applyFill="1" applyBorder="1" applyAlignment="1" applyProtection="1">
      <alignment horizontal="right"/>
      <protection locked="0"/>
    </xf>
    <xf numFmtId="3" fontId="0" fillId="0" borderId="105" xfId="0" applyNumberFormat="1" applyBorder="1" applyAlignment="1" applyProtection="1">
      <alignment horizontal="right"/>
      <protection locked="0"/>
    </xf>
    <xf numFmtId="3" fontId="15" fillId="9" borderId="99" xfId="1" applyNumberFormat="1" applyFont="1" applyFill="1" applyBorder="1" applyAlignment="1" applyProtection="1">
      <alignment horizontal="right"/>
      <protection locked="0"/>
    </xf>
    <xf numFmtId="3" fontId="15" fillId="9" borderId="30" xfId="1" applyNumberFormat="1" applyFont="1" applyFill="1" applyBorder="1" applyAlignment="1" applyProtection="1">
      <alignment horizontal="right"/>
      <protection locked="0"/>
    </xf>
    <xf numFmtId="3" fontId="15" fillId="9" borderId="35" xfId="1" applyNumberFormat="1" applyFont="1" applyFill="1" applyBorder="1" applyAlignment="1" applyProtection="1">
      <alignment horizontal="right"/>
      <protection locked="0"/>
    </xf>
    <xf numFmtId="3" fontId="4" fillId="9" borderId="28" xfId="1" applyNumberFormat="1" applyFont="1" applyFill="1" applyBorder="1" applyAlignment="1" applyProtection="1">
      <alignment horizontal="right"/>
      <protection locked="0"/>
    </xf>
    <xf numFmtId="3" fontId="4" fillId="4" borderId="7" xfId="1" applyNumberFormat="1" applyFont="1" applyFill="1" applyBorder="1" applyAlignment="1" applyProtection="1">
      <alignment horizontal="right"/>
      <protection locked="0"/>
    </xf>
    <xf numFmtId="3" fontId="4" fillId="6" borderId="23" xfId="0" applyNumberFormat="1" applyFont="1" applyFill="1" applyBorder="1" applyAlignment="1" applyProtection="1">
      <alignment horizontal="right"/>
      <protection locked="0"/>
    </xf>
    <xf numFmtId="3" fontId="4" fillId="9" borderId="110" xfId="1" applyNumberFormat="1" applyFont="1" applyFill="1" applyBorder="1" applyAlignment="1" applyProtection="1">
      <alignment horizontal="right"/>
      <protection locked="0"/>
    </xf>
    <xf numFmtId="3" fontId="4" fillId="9" borderId="158" xfId="1" applyNumberFormat="1" applyFont="1" applyFill="1" applyBorder="1" applyAlignment="1" applyProtection="1">
      <alignment horizontal="right"/>
      <protection locked="0"/>
    </xf>
    <xf numFmtId="3" fontId="4" fillId="9" borderId="52" xfId="1" applyNumberFormat="1" applyFont="1" applyFill="1" applyBorder="1" applyAlignment="1" applyProtection="1">
      <alignment horizontal="right"/>
      <protection locked="0"/>
    </xf>
    <xf numFmtId="3" fontId="4" fillId="9" borderId="18" xfId="1" applyNumberFormat="1" applyFont="1" applyFill="1" applyBorder="1" applyAlignment="1" applyProtection="1">
      <alignment horizontal="right"/>
      <protection locked="0"/>
    </xf>
    <xf numFmtId="3" fontId="4" fillId="9" borderId="49" xfId="1" applyNumberFormat="1" applyFont="1" applyFill="1" applyBorder="1" applyAlignment="1" applyProtection="1">
      <alignment horizontal="right"/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3" fontId="4" fillId="6" borderId="2" xfId="0" applyNumberFormat="1" applyFont="1" applyFill="1" applyBorder="1" applyAlignment="1" applyProtection="1">
      <alignment horizontal="right"/>
      <protection locked="0"/>
    </xf>
    <xf numFmtId="3" fontId="4" fillId="9" borderId="58" xfId="1" applyNumberFormat="1" applyFont="1" applyFill="1" applyBorder="1" applyAlignment="1" applyProtection="1">
      <alignment horizontal="right"/>
      <protection locked="0"/>
    </xf>
    <xf numFmtId="3" fontId="4" fillId="9" borderId="59" xfId="1" applyNumberFormat="1" applyFont="1" applyFill="1" applyBorder="1" applyAlignment="1" applyProtection="1">
      <alignment horizontal="right"/>
      <protection locked="0"/>
    </xf>
    <xf numFmtId="3" fontId="4" fillId="9" borderId="13" xfId="1" applyNumberFormat="1" applyFont="1" applyFill="1" applyBorder="1" applyAlignment="1" applyProtection="1">
      <alignment horizontal="right"/>
      <protection locked="0"/>
    </xf>
    <xf numFmtId="3" fontId="4" fillId="9" borderId="2" xfId="1" applyNumberFormat="1" applyFont="1" applyFill="1" applyBorder="1" applyAlignment="1" applyProtection="1">
      <alignment horizontal="right"/>
      <protection locked="0"/>
    </xf>
    <xf numFmtId="3" fontId="4" fillId="0" borderId="2" xfId="1" applyNumberFormat="1" applyFont="1" applyFill="1" applyBorder="1" applyAlignment="1" applyProtection="1">
      <alignment horizontal="right"/>
      <protection locked="0"/>
    </xf>
    <xf numFmtId="3" fontId="4" fillId="9" borderId="60" xfId="1" applyNumberFormat="1" applyFont="1" applyFill="1" applyBorder="1" applyAlignment="1" applyProtection="1">
      <alignment horizontal="right"/>
      <protection locked="0"/>
    </xf>
    <xf numFmtId="3" fontId="4" fillId="9" borderId="54" xfId="1" applyNumberFormat="1" applyFont="1" applyFill="1" applyBorder="1" applyAlignment="1" applyProtection="1">
      <alignment horizontal="right"/>
      <protection locked="0"/>
    </xf>
    <xf numFmtId="3" fontId="14" fillId="9" borderId="52" xfId="1" applyNumberFormat="1" applyFont="1" applyFill="1" applyBorder="1" applyAlignment="1" applyProtection="1">
      <alignment horizontal="right"/>
      <protection locked="0"/>
    </xf>
    <xf numFmtId="3" fontId="4" fillId="9" borderId="27" xfId="1" applyNumberFormat="1" applyFont="1" applyFill="1" applyBorder="1" applyAlignment="1" applyProtection="1">
      <alignment horizontal="right"/>
      <protection locked="0"/>
    </xf>
    <xf numFmtId="3" fontId="0" fillId="0" borderId="0" xfId="0" applyNumberFormat="1" applyAlignment="1" applyProtection="1">
      <alignment horizontal="right"/>
      <protection locked="0"/>
    </xf>
    <xf numFmtId="3" fontId="4" fillId="4" borderId="6" xfId="1" applyNumberFormat="1" applyFont="1" applyFill="1" applyBorder="1" applyAlignment="1" applyProtection="1">
      <alignment horizontal="right"/>
      <protection locked="0"/>
    </xf>
    <xf numFmtId="3" fontId="0" fillId="0" borderId="25" xfId="0" applyNumberFormat="1" applyBorder="1" applyAlignment="1" applyProtection="1">
      <alignment horizontal="right"/>
      <protection locked="0"/>
    </xf>
    <xf numFmtId="3" fontId="3" fillId="9" borderId="25" xfId="1" applyNumberFormat="1" applyFont="1" applyFill="1" applyBorder="1" applyAlignment="1" applyProtection="1">
      <alignment horizontal="right"/>
      <protection locked="0"/>
    </xf>
    <xf numFmtId="3" fontId="4" fillId="7" borderId="7" xfId="1" applyNumberFormat="1" applyFont="1" applyFill="1" applyBorder="1" applyAlignment="1" applyProtection="1">
      <alignment horizontal="right"/>
      <protection locked="0"/>
    </xf>
    <xf numFmtId="3" fontId="0" fillId="0" borderId="0" xfId="2" applyNumberFormat="1" applyFont="1" applyFill="1" applyBorder="1" applyAlignment="1" applyProtection="1">
      <alignment horizontal="right"/>
      <protection locked="0"/>
    </xf>
    <xf numFmtId="0" fontId="12" fillId="8" borderId="24" xfId="0" applyFont="1" applyFill="1" applyBorder="1" applyAlignment="1" applyProtection="1">
      <alignment horizontal="left" wrapText="1" indent="2"/>
      <protection locked="0"/>
    </xf>
    <xf numFmtId="3" fontId="12" fillId="8" borderId="0" xfId="0" applyNumberFormat="1" applyFont="1" applyFill="1" applyAlignment="1" applyProtection="1">
      <alignment horizontal="left" wrapText="1" indent="2"/>
      <protection locked="0"/>
    </xf>
    <xf numFmtId="3" fontId="12" fillId="8" borderId="25" xfId="1" applyNumberFormat="1" applyFont="1" applyFill="1" applyBorder="1" applyAlignment="1" applyProtection="1">
      <protection locked="0"/>
    </xf>
    <xf numFmtId="3" fontId="14" fillId="9" borderId="154" xfId="1" applyNumberFormat="1" applyFont="1" applyFill="1" applyBorder="1" applyAlignment="1" applyProtection="1">
      <alignment horizontal="right"/>
      <protection locked="0"/>
    </xf>
    <xf numFmtId="0" fontId="4" fillId="14" borderId="8" xfId="0" applyFont="1" applyFill="1" applyBorder="1" applyProtection="1">
      <protection locked="0"/>
    </xf>
    <xf numFmtId="0" fontId="0" fillId="14" borderId="9" xfId="0" applyFill="1" applyBorder="1" applyProtection="1">
      <protection locked="0"/>
    </xf>
    <xf numFmtId="0" fontId="11" fillId="14" borderId="9" xfId="0" applyFont="1" applyFill="1" applyBorder="1" applyAlignment="1" applyProtection="1">
      <alignment horizontal="center"/>
      <protection locked="0"/>
    </xf>
    <xf numFmtId="0" fontId="3" fillId="14" borderId="9" xfId="0" applyFont="1" applyFill="1" applyBorder="1" applyAlignment="1" applyProtection="1">
      <alignment horizontal="right"/>
      <protection locked="0"/>
    </xf>
    <xf numFmtId="0" fontId="3" fillId="14" borderId="9" xfId="0" applyFont="1" applyFill="1" applyBorder="1" applyAlignment="1" applyProtection="1">
      <alignment horizontal="left"/>
      <protection locked="0"/>
    </xf>
    <xf numFmtId="3" fontId="0" fillId="14" borderId="9" xfId="0" applyNumberFormat="1" applyFill="1" applyBorder="1" applyProtection="1">
      <protection locked="0"/>
    </xf>
    <xf numFmtId="3" fontId="0" fillId="14" borderId="28" xfId="0" applyNumberFormat="1" applyFill="1" applyBorder="1" applyProtection="1">
      <protection locked="0"/>
    </xf>
    <xf numFmtId="0" fontId="0" fillId="14" borderId="0" xfId="0" applyFill="1" applyProtection="1">
      <protection locked="0"/>
    </xf>
    <xf numFmtId="0" fontId="3" fillId="14" borderId="0" xfId="0" applyFont="1" applyFill="1" applyAlignment="1" applyProtection="1">
      <alignment horizontal="left"/>
      <protection locked="0"/>
    </xf>
    <xf numFmtId="3" fontId="0" fillId="14" borderId="0" xfId="0" applyNumberFormat="1" applyFill="1" applyProtection="1">
      <protection locked="0"/>
    </xf>
    <xf numFmtId="3" fontId="0" fillId="14" borderId="32" xfId="0" applyNumberFormat="1" applyFill="1" applyBorder="1" applyAlignment="1" applyProtection="1">
      <alignment horizontal="right"/>
      <protection locked="0"/>
    </xf>
    <xf numFmtId="0" fontId="0" fillId="14" borderId="0" xfId="0" applyFill="1" applyAlignment="1" applyProtection="1">
      <alignment horizontal="right"/>
      <protection locked="0"/>
    </xf>
    <xf numFmtId="3" fontId="0" fillId="14" borderId="32" xfId="0" applyNumberFormat="1" applyFill="1" applyBorder="1" applyProtection="1">
      <protection locked="0"/>
    </xf>
    <xf numFmtId="0" fontId="12" fillId="14" borderId="0" xfId="0" applyFont="1" applyFill="1" applyAlignment="1" applyProtection="1">
      <alignment horizontal="left" indent="3"/>
      <protection locked="0"/>
    </xf>
    <xf numFmtId="0" fontId="4" fillId="14" borderId="0" xfId="0" applyFont="1" applyFill="1" applyProtection="1">
      <protection locked="0"/>
    </xf>
    <xf numFmtId="0" fontId="4" fillId="14" borderId="0" xfId="0" applyFont="1" applyFill="1" applyAlignment="1" applyProtection="1">
      <alignment horizontal="left" indent="2"/>
      <protection locked="0"/>
    </xf>
    <xf numFmtId="0" fontId="4" fillId="14" borderId="0" xfId="0" applyFont="1" applyFill="1" applyAlignment="1" applyProtection="1">
      <alignment horizontal="right"/>
      <protection locked="0"/>
    </xf>
    <xf numFmtId="3" fontId="4" fillId="14" borderId="0" xfId="0" applyNumberFormat="1" applyFont="1" applyFill="1" applyProtection="1">
      <protection locked="0"/>
    </xf>
    <xf numFmtId="3" fontId="4" fillId="14" borderId="32" xfId="0" applyNumberFormat="1" applyFont="1" applyFill="1" applyBorder="1" applyProtection="1">
      <protection locked="0"/>
    </xf>
    <xf numFmtId="0" fontId="0" fillId="14" borderId="57" xfId="0" applyFill="1" applyBorder="1" applyAlignment="1" applyProtection="1">
      <alignment horizontal="right"/>
      <protection locked="0"/>
    </xf>
    <xf numFmtId="0" fontId="4" fillId="14" borderId="57" xfId="0" applyFont="1" applyFill="1" applyBorder="1" applyProtection="1">
      <protection locked="0"/>
    </xf>
    <xf numFmtId="0" fontId="4" fillId="14" borderId="57" xfId="0" applyFont="1" applyFill="1" applyBorder="1" applyAlignment="1" applyProtection="1">
      <alignment horizontal="left" indent="2"/>
      <protection locked="0"/>
    </xf>
    <xf numFmtId="0" fontId="4" fillId="14" borderId="57" xfId="0" applyFont="1" applyFill="1" applyBorder="1" applyAlignment="1" applyProtection="1">
      <alignment horizontal="right"/>
      <protection locked="0"/>
    </xf>
    <xf numFmtId="3" fontId="4" fillId="14" borderId="57" xfId="0" applyNumberFormat="1" applyFont="1" applyFill="1" applyBorder="1" applyProtection="1">
      <protection locked="0"/>
    </xf>
    <xf numFmtId="3" fontId="4" fillId="14" borderId="57" xfId="0" applyNumberFormat="1" applyFont="1" applyFill="1" applyBorder="1" applyAlignment="1" applyProtection="1">
      <alignment horizontal="right"/>
      <protection locked="0"/>
    </xf>
    <xf numFmtId="3" fontId="4" fillId="14" borderId="64" xfId="0" applyNumberFormat="1" applyFont="1" applyFill="1" applyBorder="1" applyAlignment="1" applyProtection="1">
      <alignment horizontal="right"/>
      <protection locked="0"/>
    </xf>
    <xf numFmtId="0" fontId="4" fillId="14" borderId="9" xfId="0" applyFont="1" applyFill="1" applyBorder="1" applyAlignment="1" applyProtection="1">
      <alignment horizontal="center"/>
      <protection locked="0"/>
    </xf>
    <xf numFmtId="3" fontId="4" fillId="14" borderId="9" xfId="0" applyNumberFormat="1" applyFont="1" applyFill="1" applyBorder="1" applyAlignment="1" applyProtection="1">
      <alignment horizontal="center"/>
      <protection locked="0"/>
    </xf>
    <xf numFmtId="3" fontId="4" fillId="14" borderId="28" xfId="0" applyNumberFormat="1" applyFont="1" applyFill="1" applyBorder="1" applyAlignment="1" applyProtection="1">
      <alignment horizontal="center"/>
      <protection locked="0"/>
    </xf>
    <xf numFmtId="3" fontId="0" fillId="14" borderId="0" xfId="1" applyNumberFormat="1" applyFont="1" applyFill="1" applyBorder="1" applyProtection="1">
      <protection locked="0"/>
    </xf>
    <xf numFmtId="3" fontId="0" fillId="14" borderId="32" xfId="1" applyNumberFormat="1" applyFont="1" applyFill="1" applyBorder="1" applyProtection="1">
      <protection locked="0"/>
    </xf>
    <xf numFmtId="3" fontId="7" fillId="9" borderId="85" xfId="1" applyNumberFormat="1" applyFont="1" applyFill="1" applyBorder="1" applyProtection="1">
      <protection locked="0"/>
    </xf>
    <xf numFmtId="3" fontId="7" fillId="9" borderId="86" xfId="1" applyNumberFormat="1" applyFont="1" applyFill="1" applyBorder="1" applyProtection="1">
      <protection locked="0"/>
    </xf>
    <xf numFmtId="3" fontId="7" fillId="9" borderId="82" xfId="1" applyNumberFormat="1" applyFont="1" applyFill="1" applyBorder="1" applyProtection="1">
      <protection locked="0"/>
    </xf>
    <xf numFmtId="3" fontId="0" fillId="8" borderId="89" xfId="0" applyNumberFormat="1" applyFill="1" applyBorder="1" applyProtection="1">
      <protection locked="0"/>
    </xf>
    <xf numFmtId="3" fontId="3" fillId="9" borderId="62" xfId="1" applyNumberFormat="1" applyFont="1" applyFill="1" applyBorder="1" applyAlignment="1" applyProtection="1">
      <protection locked="0"/>
    </xf>
    <xf numFmtId="3" fontId="7" fillId="9" borderId="96" xfId="1" applyNumberFormat="1" applyFont="1" applyFill="1" applyBorder="1" applyProtection="1">
      <protection locked="0"/>
    </xf>
    <xf numFmtId="3" fontId="7" fillId="9" borderId="17" xfId="1" applyNumberFormat="1" applyFont="1" applyFill="1" applyBorder="1" applyProtection="1">
      <protection locked="0"/>
    </xf>
    <xf numFmtId="3" fontId="7" fillId="9" borderId="39" xfId="1" applyNumberFormat="1" applyFont="1" applyFill="1" applyBorder="1" applyProtection="1">
      <protection locked="0"/>
    </xf>
    <xf numFmtId="3" fontId="7" fillId="9" borderId="93" xfId="1" applyNumberFormat="1" applyFont="1" applyFill="1" applyBorder="1" applyProtection="1">
      <protection locked="0"/>
    </xf>
    <xf numFmtId="3" fontId="15" fillId="9" borderId="99" xfId="1" applyNumberFormat="1" applyFont="1" applyFill="1" applyBorder="1" applyProtection="1">
      <protection locked="0"/>
    </xf>
    <xf numFmtId="3" fontId="4" fillId="9" borderId="28" xfId="1" applyNumberFormat="1" applyFont="1" applyFill="1" applyBorder="1" applyProtection="1">
      <protection locked="0"/>
    </xf>
    <xf numFmtId="3" fontId="4" fillId="4" borderId="7" xfId="1" applyNumberFormat="1" applyFont="1" applyFill="1" applyBorder="1" applyProtection="1">
      <protection locked="0"/>
    </xf>
    <xf numFmtId="3" fontId="4" fillId="7" borderId="7" xfId="1" applyNumberFormat="1" applyFont="1" applyFill="1" applyBorder="1" applyProtection="1">
      <protection locked="0"/>
    </xf>
    <xf numFmtId="3" fontId="7" fillId="0" borderId="41" xfId="1" applyNumberFormat="1" applyFont="1" applyFill="1" applyBorder="1" applyAlignment="1" applyProtection="1">
      <alignment horizontal="right" wrapText="1"/>
      <protection locked="0"/>
    </xf>
    <xf numFmtId="3" fontId="7" fillId="0" borderId="16" xfId="1" applyNumberFormat="1" applyFont="1" applyFill="1" applyBorder="1" applyAlignment="1" applyProtection="1">
      <alignment horizontal="right" wrapText="1"/>
      <protection locked="0"/>
    </xf>
    <xf numFmtId="3" fontId="7" fillId="0" borderId="36" xfId="1" applyNumberFormat="1" applyFont="1" applyFill="1" applyBorder="1" applyAlignment="1" applyProtection="1">
      <alignment horizontal="right" wrapText="1"/>
      <protection locked="0"/>
    </xf>
    <xf numFmtId="0" fontId="15" fillId="5" borderId="18" xfId="1" applyNumberFormat="1" applyFont="1" applyFill="1" applyBorder="1" applyAlignment="1" applyProtection="1">
      <alignment horizontal="center"/>
      <protection locked="0"/>
    </xf>
    <xf numFmtId="0" fontId="4" fillId="6" borderId="163" xfId="0" applyFont="1" applyFill="1" applyBorder="1" applyProtection="1">
      <protection locked="0"/>
    </xf>
    <xf numFmtId="3" fontId="4" fillId="6" borderId="164" xfId="0" applyNumberFormat="1" applyFont="1" applyFill="1" applyBorder="1" applyProtection="1">
      <protection locked="0"/>
    </xf>
    <xf numFmtId="3" fontId="4" fillId="9" borderId="166" xfId="1" applyNumberFormat="1" applyFont="1" applyFill="1" applyBorder="1" applyProtection="1">
      <protection locked="0"/>
    </xf>
    <xf numFmtId="3" fontId="4" fillId="9" borderId="168" xfId="1" applyNumberFormat="1" applyFont="1" applyFill="1" applyBorder="1" applyProtection="1">
      <protection locked="0"/>
    </xf>
    <xf numFmtId="3" fontId="4" fillId="9" borderId="170" xfId="1" applyNumberFormat="1" applyFont="1" applyFill="1" applyBorder="1" applyProtection="1">
      <protection locked="0"/>
    </xf>
    <xf numFmtId="0" fontId="0" fillId="0" borderId="31" xfId="0" quotePrefix="1" applyBorder="1" applyProtection="1">
      <protection locked="0"/>
    </xf>
    <xf numFmtId="3" fontId="4" fillId="0" borderId="32" xfId="0" applyNumberFormat="1" applyFont="1" applyBorder="1" applyProtection="1">
      <protection locked="0"/>
    </xf>
    <xf numFmtId="3" fontId="4" fillId="6" borderId="171" xfId="0" applyNumberFormat="1" applyFont="1" applyFill="1" applyBorder="1" applyProtection="1">
      <protection locked="0"/>
    </xf>
    <xf numFmtId="3" fontId="4" fillId="9" borderId="172" xfId="1" applyNumberFormat="1" applyFont="1" applyFill="1" applyBorder="1" applyAlignment="1" applyProtection="1">
      <alignment horizontal="right"/>
      <protection locked="0"/>
    </xf>
    <xf numFmtId="3" fontId="4" fillId="9" borderId="174" xfId="1" applyNumberFormat="1" applyFont="1" applyFill="1" applyBorder="1" applyAlignment="1" applyProtection="1">
      <alignment horizontal="right"/>
      <protection locked="0"/>
    </xf>
    <xf numFmtId="0" fontId="4" fillId="6" borderId="169" xfId="0" applyFont="1" applyFill="1" applyBorder="1" applyProtection="1">
      <protection locked="0"/>
    </xf>
    <xf numFmtId="3" fontId="0" fillId="9" borderId="0" xfId="0" applyNumberFormat="1" applyFill="1" applyProtection="1">
      <protection locked="0"/>
    </xf>
    <xf numFmtId="3" fontId="4" fillId="9" borderId="175" xfId="1" applyNumberFormat="1" applyFont="1" applyFill="1" applyBorder="1" applyAlignment="1" applyProtection="1">
      <alignment horizontal="right"/>
      <protection locked="0"/>
    </xf>
    <xf numFmtId="0" fontId="4" fillId="0" borderId="31" xfId="0" applyFont="1" applyBorder="1" applyProtection="1">
      <protection locked="0"/>
    </xf>
    <xf numFmtId="0" fontId="3" fillId="8" borderId="163" xfId="0" applyFont="1" applyFill="1" applyBorder="1" applyAlignment="1" applyProtection="1">
      <alignment vertical="center" wrapText="1"/>
      <protection locked="0"/>
    </xf>
    <xf numFmtId="0" fontId="3" fillId="8" borderId="31" xfId="0" applyFont="1" applyFill="1" applyBorder="1" applyAlignment="1" applyProtection="1">
      <alignment horizontal="right" vertical="center" wrapText="1" indent="1"/>
      <protection locked="0"/>
    </xf>
    <xf numFmtId="3" fontId="4" fillId="9" borderId="176" xfId="1" applyNumberFormat="1" applyFont="1" applyFill="1" applyBorder="1" applyProtection="1">
      <protection locked="0"/>
    </xf>
    <xf numFmtId="0" fontId="3" fillId="8" borderId="152" xfId="0" applyFont="1" applyFill="1" applyBorder="1" applyAlignment="1" applyProtection="1">
      <alignment horizontal="right" vertical="center" wrapText="1" indent="1"/>
      <protection locked="0"/>
    </xf>
    <xf numFmtId="3" fontId="14" fillId="9" borderId="168" xfId="1" applyNumberFormat="1" applyFont="1" applyFill="1" applyBorder="1" applyProtection="1">
      <protection locked="0"/>
    </xf>
    <xf numFmtId="0" fontId="3" fillId="8" borderId="163" xfId="0" applyFont="1" applyFill="1" applyBorder="1" applyAlignment="1" applyProtection="1">
      <alignment horizontal="right" vertical="center" wrapText="1" indent="1"/>
      <protection locked="0"/>
    </xf>
    <xf numFmtId="0" fontId="4" fillId="9" borderId="152" xfId="0" applyFont="1" applyFill="1" applyBorder="1" applyProtection="1">
      <protection locked="0"/>
    </xf>
    <xf numFmtId="3" fontId="4" fillId="9" borderId="177" xfId="1" applyNumberFormat="1" applyFont="1" applyFill="1" applyBorder="1" applyProtection="1">
      <protection locked="0"/>
    </xf>
    <xf numFmtId="3" fontId="3" fillId="9" borderId="32" xfId="1" applyNumberFormat="1" applyFont="1" applyFill="1" applyBorder="1" applyProtection="1">
      <protection locked="0"/>
    </xf>
    <xf numFmtId="3" fontId="4" fillId="9" borderId="30" xfId="1" applyNumberFormat="1" applyFont="1" applyFill="1" applyBorder="1" applyAlignment="1" applyProtection="1">
      <alignment horizontal="right"/>
      <protection locked="0"/>
    </xf>
    <xf numFmtId="3" fontId="4" fillId="9" borderId="171" xfId="1" applyNumberFormat="1" applyFont="1" applyFill="1" applyBorder="1" applyAlignment="1" applyProtection="1">
      <alignment horizontal="right"/>
      <protection locked="0"/>
    </xf>
    <xf numFmtId="3" fontId="4" fillId="6" borderId="171" xfId="0" applyNumberFormat="1" applyFont="1" applyFill="1" applyBorder="1" applyAlignment="1" applyProtection="1">
      <alignment horizontal="right"/>
      <protection locked="0"/>
    </xf>
    <xf numFmtId="3" fontId="4" fillId="0" borderId="32" xfId="0" applyNumberFormat="1" applyFont="1" applyBorder="1" applyAlignment="1" applyProtection="1">
      <alignment horizontal="right"/>
      <protection locked="0"/>
    </xf>
    <xf numFmtId="3" fontId="4" fillId="6" borderId="164" xfId="0" applyNumberFormat="1" applyFont="1" applyFill="1" applyBorder="1" applyAlignment="1" applyProtection="1">
      <alignment horizontal="right"/>
      <protection locked="0"/>
    </xf>
    <xf numFmtId="3" fontId="4" fillId="0" borderId="102" xfId="0" applyNumberFormat="1" applyFont="1" applyBorder="1" applyAlignment="1" applyProtection="1">
      <alignment horizontal="right"/>
      <protection locked="0"/>
    </xf>
    <xf numFmtId="3" fontId="4" fillId="0" borderId="103" xfId="0" applyNumberFormat="1" applyFont="1" applyBorder="1" applyAlignment="1" applyProtection="1">
      <alignment horizontal="right"/>
      <protection locked="0"/>
    </xf>
    <xf numFmtId="3" fontId="7" fillId="9" borderId="85" xfId="1" applyNumberFormat="1" applyFont="1" applyFill="1" applyBorder="1" applyAlignment="1" applyProtection="1">
      <alignment horizontal="right"/>
      <protection locked="0"/>
    </xf>
    <xf numFmtId="3" fontId="7" fillId="9" borderId="86" xfId="1" applyNumberFormat="1" applyFont="1" applyFill="1" applyBorder="1" applyAlignment="1" applyProtection="1">
      <alignment horizontal="right"/>
      <protection locked="0"/>
    </xf>
    <xf numFmtId="3" fontId="7" fillId="9" borderId="82" xfId="1" applyNumberFormat="1" applyFont="1" applyFill="1" applyBorder="1" applyAlignment="1" applyProtection="1">
      <alignment horizontal="right"/>
      <protection locked="0"/>
    </xf>
    <xf numFmtId="3" fontId="4" fillId="9" borderId="9" xfId="1" applyNumberFormat="1" applyFont="1" applyFill="1" applyBorder="1" applyAlignment="1" applyProtection="1">
      <alignment horizontal="right"/>
      <protection locked="0"/>
    </xf>
    <xf numFmtId="3" fontId="0" fillId="4" borderId="6" xfId="0" applyNumberFormat="1" applyFill="1" applyBorder="1" applyAlignment="1" applyProtection="1">
      <alignment horizontal="right"/>
      <protection locked="0"/>
    </xf>
    <xf numFmtId="3" fontId="4" fillId="4" borderId="44" xfId="1" applyNumberFormat="1" applyFont="1" applyFill="1" applyBorder="1" applyAlignment="1" applyProtection="1">
      <alignment horizontal="right"/>
      <protection locked="0"/>
    </xf>
    <xf numFmtId="3" fontId="4" fillId="6" borderId="3" xfId="0" applyNumberFormat="1" applyFont="1" applyFill="1" applyBorder="1" applyAlignment="1" applyProtection="1">
      <alignment horizontal="right"/>
      <protection locked="0"/>
    </xf>
    <xf numFmtId="3" fontId="0" fillId="8" borderId="3" xfId="0" applyNumberFormat="1" applyFill="1" applyBorder="1" applyAlignment="1" applyProtection="1">
      <alignment horizontal="right" wrapText="1"/>
      <protection locked="0"/>
    </xf>
    <xf numFmtId="3" fontId="3" fillId="8" borderId="23" xfId="1" applyNumberFormat="1" applyFont="1" applyFill="1" applyBorder="1" applyAlignment="1" applyProtection="1">
      <alignment horizontal="right"/>
      <protection locked="0"/>
    </xf>
    <xf numFmtId="3" fontId="0" fillId="8" borderId="80" xfId="0" applyNumberFormat="1" applyFill="1" applyBorder="1" applyAlignment="1" applyProtection="1">
      <alignment horizontal="right" wrapText="1"/>
      <protection locked="0"/>
    </xf>
    <xf numFmtId="3" fontId="3" fillId="8" borderId="81" xfId="1" applyNumberFormat="1" applyFont="1" applyFill="1" applyBorder="1" applyAlignment="1" applyProtection="1">
      <alignment horizontal="right"/>
      <protection locked="0"/>
    </xf>
    <xf numFmtId="3" fontId="4" fillId="9" borderId="37" xfId="1" applyNumberFormat="1" applyFont="1" applyFill="1" applyBorder="1" applyAlignment="1" applyProtection="1">
      <alignment horizontal="right"/>
      <protection locked="0"/>
    </xf>
    <xf numFmtId="3" fontId="4" fillId="6" borderId="37" xfId="0" applyNumberFormat="1" applyFont="1" applyFill="1" applyBorder="1" applyAlignment="1" applyProtection="1">
      <alignment horizontal="right"/>
      <protection locked="0"/>
    </xf>
    <xf numFmtId="3" fontId="0" fillId="8" borderId="78" xfId="0" applyNumberFormat="1" applyFill="1" applyBorder="1" applyAlignment="1" applyProtection="1">
      <alignment horizontal="right"/>
      <protection locked="0"/>
    </xf>
    <xf numFmtId="3" fontId="0" fillId="8" borderId="79" xfId="1" applyNumberFormat="1" applyFont="1" applyFill="1" applyBorder="1" applyAlignment="1" applyProtection="1">
      <alignment horizontal="right"/>
      <protection locked="0"/>
    </xf>
    <xf numFmtId="3" fontId="0" fillId="9" borderId="0" xfId="0" applyNumberFormat="1" applyFill="1" applyAlignment="1" applyProtection="1">
      <alignment horizontal="right"/>
      <protection locked="0"/>
    </xf>
    <xf numFmtId="3" fontId="0" fillId="9" borderId="79" xfId="1" applyNumberFormat="1" applyFont="1" applyFill="1" applyBorder="1" applyAlignment="1" applyProtection="1">
      <alignment horizontal="right"/>
      <protection locked="0"/>
    </xf>
    <xf numFmtId="3" fontId="0" fillId="8" borderId="89" xfId="0" applyNumberFormat="1" applyFill="1" applyBorder="1" applyAlignment="1" applyProtection="1">
      <alignment horizontal="right"/>
      <protection locked="0"/>
    </xf>
    <xf numFmtId="3" fontId="0" fillId="8" borderId="107" xfId="1" applyNumberFormat="1" applyFont="1" applyFill="1" applyBorder="1" applyAlignment="1" applyProtection="1">
      <alignment horizontal="right"/>
      <protection locked="0"/>
    </xf>
    <xf numFmtId="3" fontId="12" fillId="9" borderId="80" xfId="0" applyNumberFormat="1" applyFont="1" applyFill="1" applyBorder="1" applyAlignment="1" applyProtection="1">
      <alignment horizontal="right"/>
      <protection locked="0"/>
    </xf>
    <xf numFmtId="3" fontId="0" fillId="9" borderId="81" xfId="1" applyNumberFormat="1" applyFont="1" applyFill="1" applyBorder="1" applyAlignment="1" applyProtection="1">
      <alignment horizontal="right"/>
      <protection locked="0"/>
    </xf>
    <xf numFmtId="3" fontId="0" fillId="9" borderId="37" xfId="0" applyNumberFormat="1" applyFill="1" applyBorder="1" applyAlignment="1" applyProtection="1">
      <alignment horizontal="right"/>
      <protection locked="0"/>
    </xf>
    <xf numFmtId="3" fontId="0" fillId="9" borderId="57" xfId="0" applyNumberFormat="1" applyFill="1" applyBorder="1" applyAlignment="1" applyProtection="1">
      <alignment horizontal="right"/>
      <protection locked="0"/>
    </xf>
    <xf numFmtId="3" fontId="3" fillId="9" borderId="62" xfId="1" applyNumberFormat="1" applyFont="1" applyFill="1" applyBorder="1" applyAlignment="1" applyProtection="1">
      <alignment horizontal="right"/>
      <protection locked="0"/>
    </xf>
    <xf numFmtId="3" fontId="4" fillId="4" borderId="6" xfId="0" applyNumberFormat="1" applyFont="1" applyFill="1" applyBorder="1" applyAlignment="1" applyProtection="1">
      <alignment horizontal="right"/>
      <protection locked="0"/>
    </xf>
    <xf numFmtId="3" fontId="0" fillId="7" borderId="6" xfId="0" applyNumberFormat="1" applyFill="1" applyBorder="1" applyAlignment="1" applyProtection="1">
      <alignment horizontal="right"/>
      <protection locked="0"/>
    </xf>
    <xf numFmtId="3" fontId="4" fillId="7" borderId="44" xfId="1" applyNumberFormat="1" applyFont="1" applyFill="1" applyBorder="1" applyAlignment="1" applyProtection="1">
      <alignment horizontal="right"/>
      <protection locked="0"/>
    </xf>
    <xf numFmtId="3" fontId="4" fillId="0" borderId="55" xfId="0" applyNumberFormat="1" applyFont="1" applyBorder="1" applyAlignment="1" applyProtection="1">
      <alignment horizontal="right"/>
      <protection locked="0"/>
    </xf>
    <xf numFmtId="3" fontId="4" fillId="0" borderId="66" xfId="0" applyNumberFormat="1" applyFont="1" applyBorder="1" applyAlignment="1" applyProtection="1">
      <alignment horizontal="right"/>
      <protection locked="0"/>
    </xf>
    <xf numFmtId="3" fontId="7" fillId="9" borderId="96" xfId="1" applyNumberFormat="1" applyFont="1" applyFill="1" applyBorder="1" applyAlignment="1" applyProtection="1">
      <alignment horizontal="right"/>
      <protection locked="0"/>
    </xf>
    <xf numFmtId="3" fontId="7" fillId="9" borderId="17" xfId="1" applyNumberFormat="1" applyFont="1" applyFill="1" applyBorder="1" applyAlignment="1" applyProtection="1">
      <alignment horizontal="right"/>
      <protection locked="0"/>
    </xf>
    <xf numFmtId="3" fontId="7" fillId="9" borderId="39" xfId="1" applyNumberFormat="1" applyFont="1" applyFill="1" applyBorder="1" applyAlignment="1" applyProtection="1">
      <alignment horizontal="right"/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3" fontId="0" fillId="0" borderId="0" xfId="1" applyNumberFormat="1" applyFont="1" applyAlignment="1" applyProtection="1">
      <alignment horizontal="right"/>
      <protection locked="0"/>
    </xf>
    <xf numFmtId="3" fontId="4" fillId="0" borderId="104" xfId="0" applyNumberFormat="1" applyFont="1" applyBorder="1" applyAlignment="1" applyProtection="1">
      <alignment horizontal="right"/>
      <protection locked="0"/>
    </xf>
    <xf numFmtId="3" fontId="7" fillId="9" borderId="93" xfId="1" applyNumberFormat="1" applyFont="1" applyFill="1" applyBorder="1" applyAlignment="1" applyProtection="1">
      <alignment horizontal="right"/>
      <protection locked="0"/>
    </xf>
    <xf numFmtId="3" fontId="4" fillId="9" borderId="166" xfId="1" applyNumberFormat="1" applyFont="1" applyFill="1" applyBorder="1" applyAlignment="1" applyProtection="1">
      <alignment horizontal="right"/>
      <protection locked="0"/>
    </xf>
    <xf numFmtId="3" fontId="4" fillId="9" borderId="168" xfId="1" applyNumberFormat="1" applyFont="1" applyFill="1" applyBorder="1" applyAlignment="1" applyProtection="1">
      <alignment horizontal="right"/>
      <protection locked="0"/>
    </xf>
    <xf numFmtId="3" fontId="4" fillId="9" borderId="170" xfId="1" applyNumberFormat="1" applyFont="1" applyFill="1" applyBorder="1" applyAlignment="1" applyProtection="1">
      <alignment horizontal="right"/>
      <protection locked="0"/>
    </xf>
    <xf numFmtId="3" fontId="4" fillId="9" borderId="176" xfId="1" applyNumberFormat="1" applyFont="1" applyFill="1" applyBorder="1" applyAlignment="1" applyProtection="1">
      <alignment horizontal="right"/>
      <protection locked="0"/>
    </xf>
    <xf numFmtId="3" fontId="14" fillId="9" borderId="168" xfId="1" applyNumberFormat="1" applyFont="1" applyFill="1" applyBorder="1" applyAlignment="1" applyProtection="1">
      <alignment horizontal="right"/>
      <protection locked="0"/>
    </xf>
    <xf numFmtId="3" fontId="4" fillId="9" borderId="177" xfId="1" applyNumberFormat="1" applyFont="1" applyFill="1" applyBorder="1" applyAlignment="1" applyProtection="1">
      <alignment horizontal="right"/>
      <protection locked="0"/>
    </xf>
    <xf numFmtId="3" fontId="3" fillId="9" borderId="32" xfId="1" applyNumberFormat="1" applyFont="1" applyFill="1" applyBorder="1" applyAlignment="1" applyProtection="1">
      <alignment horizontal="right"/>
      <protection locked="0"/>
    </xf>
    <xf numFmtId="3" fontId="7" fillId="0" borderId="178" xfId="0" applyNumberFormat="1" applyFont="1" applyBorder="1" applyAlignment="1" applyProtection="1">
      <alignment horizontal="right" wrapText="1"/>
      <protection locked="0"/>
    </xf>
    <xf numFmtId="3" fontId="7" fillId="0" borderId="33" xfId="0" applyNumberFormat="1" applyFont="1" applyBorder="1" applyAlignment="1" applyProtection="1">
      <alignment horizontal="right" wrapText="1"/>
      <protection locked="0"/>
    </xf>
    <xf numFmtId="3" fontId="7" fillId="0" borderId="94" xfId="0" applyNumberFormat="1" applyFont="1" applyBorder="1" applyAlignment="1" applyProtection="1">
      <alignment horizontal="right" wrapText="1"/>
      <protection locked="0"/>
    </xf>
    <xf numFmtId="168" fontId="15" fillId="0" borderId="84" xfId="1" applyNumberFormat="1" applyFont="1" applyFill="1" applyBorder="1" applyProtection="1">
      <protection locked="0"/>
    </xf>
    <xf numFmtId="0" fontId="0" fillId="0" borderId="86" xfId="0" applyBorder="1" applyProtection="1">
      <protection locked="0"/>
    </xf>
    <xf numFmtId="168" fontId="0" fillId="0" borderId="0" xfId="1" applyNumberFormat="1" applyFont="1" applyBorder="1"/>
    <xf numFmtId="0" fontId="3" fillId="2" borderId="63" xfId="0" applyFont="1" applyFill="1" applyBorder="1" applyProtection="1">
      <protection locked="0"/>
    </xf>
    <xf numFmtId="168" fontId="4" fillId="2" borderId="57" xfId="1" applyNumberFormat="1" applyFont="1" applyFill="1" applyBorder="1" applyProtection="1">
      <protection locked="0"/>
    </xf>
    <xf numFmtId="10" fontId="4" fillId="2" borderId="57" xfId="2" applyNumberFormat="1" applyFont="1" applyFill="1" applyBorder="1" applyProtection="1">
      <protection locked="0"/>
    </xf>
    <xf numFmtId="10" fontId="4" fillId="7" borderId="57" xfId="2" applyNumberFormat="1" applyFont="1" applyFill="1" applyBorder="1" applyProtection="1">
      <protection locked="0"/>
    </xf>
    <xf numFmtId="168" fontId="4" fillId="7" borderId="64" xfId="1" applyNumberFormat="1" applyFont="1" applyFill="1" applyBorder="1" applyProtection="1">
      <protection locked="0"/>
    </xf>
    <xf numFmtId="0" fontId="4" fillId="6" borderId="8" xfId="0" applyFont="1" applyFill="1" applyBorder="1" applyProtection="1">
      <protection locked="0"/>
    </xf>
    <xf numFmtId="0" fontId="4" fillId="6" borderId="9" xfId="0" applyFont="1" applyFill="1" applyBorder="1" applyProtection="1">
      <protection locked="0"/>
    </xf>
    <xf numFmtId="0" fontId="4" fillId="6" borderId="28" xfId="0" applyFont="1" applyFill="1" applyBorder="1" applyProtection="1">
      <protection locked="0"/>
    </xf>
    <xf numFmtId="44" fontId="3" fillId="0" borderId="0" xfId="0" applyNumberFormat="1" applyFont="1"/>
    <xf numFmtId="44" fontId="4" fillId="2" borderId="31" xfId="1" applyFont="1" applyFill="1" applyBorder="1" applyAlignment="1" applyProtection="1">
      <alignment horizontal="right"/>
      <protection locked="0"/>
    </xf>
    <xf numFmtId="2" fontId="0" fillId="2" borderId="0" xfId="0" applyNumberFormat="1" applyFill="1" applyProtection="1">
      <protection locked="0"/>
    </xf>
    <xf numFmtId="168" fontId="0" fillId="0" borderId="32" xfId="1" applyNumberFormat="1" applyFont="1" applyBorder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7" borderId="32" xfId="0" applyFont="1" applyFill="1" applyBorder="1" applyAlignment="1" applyProtection="1">
      <alignment horizontal="center" wrapText="1"/>
      <protection locked="0"/>
    </xf>
    <xf numFmtId="10" fontId="0" fillId="2" borderId="0" xfId="0" applyNumberFormat="1" applyFill="1" applyProtection="1">
      <protection locked="0"/>
    </xf>
    <xf numFmtId="168" fontId="0" fillId="7" borderId="32" xfId="1" applyNumberFormat="1" applyFont="1" applyFill="1" applyBorder="1" applyProtection="1">
      <protection locked="0"/>
    </xf>
    <xf numFmtId="0" fontId="4" fillId="9" borderId="37" xfId="0" applyFont="1" applyFill="1" applyBorder="1" applyAlignment="1" applyProtection="1">
      <alignment horizontal="left"/>
      <protection locked="0"/>
    </xf>
    <xf numFmtId="0" fontId="4" fillId="4" borderId="5" xfId="0" applyFont="1" applyFill="1" applyBorder="1" applyAlignment="1" applyProtection="1">
      <alignment horizontal="left" wrapText="1"/>
      <protection locked="0"/>
    </xf>
    <xf numFmtId="0" fontId="4" fillId="4" borderId="6" xfId="0" applyFont="1" applyFill="1" applyBorder="1" applyAlignment="1" applyProtection="1">
      <alignment horizontal="left" wrapText="1"/>
      <protection locked="0"/>
    </xf>
    <xf numFmtId="3" fontId="4" fillId="6" borderId="112" xfId="0" applyNumberFormat="1" applyFont="1" applyFill="1" applyBorder="1" applyAlignment="1" applyProtection="1">
      <alignment horizontal="center"/>
      <protection locked="0"/>
    </xf>
    <xf numFmtId="3" fontId="4" fillId="6" borderId="45" xfId="0" applyNumberFormat="1" applyFont="1" applyFill="1" applyBorder="1" applyAlignment="1" applyProtection="1">
      <alignment horizontal="center"/>
      <protection locked="0"/>
    </xf>
    <xf numFmtId="3" fontId="4" fillId="6" borderId="9" xfId="0" applyNumberFormat="1" applyFont="1" applyFill="1" applyBorder="1" applyAlignment="1" applyProtection="1">
      <alignment horizontal="center"/>
      <protection locked="0"/>
    </xf>
    <xf numFmtId="3" fontId="4" fillId="6" borderId="46" xfId="0" applyNumberFormat="1" applyFont="1" applyFill="1" applyBorder="1" applyAlignment="1" applyProtection="1">
      <alignment horizontal="center"/>
      <protection locked="0"/>
    </xf>
    <xf numFmtId="0" fontId="4" fillId="9" borderId="5" xfId="0" applyFont="1" applyFill="1" applyBorder="1" applyAlignment="1" applyProtection="1">
      <alignment horizontal="left"/>
      <protection locked="0"/>
    </xf>
    <xf numFmtId="0" fontId="4" fillId="9" borderId="6" xfId="0" applyFont="1" applyFill="1" applyBorder="1" applyAlignment="1" applyProtection="1">
      <alignment horizontal="left"/>
      <protection locked="0"/>
    </xf>
    <xf numFmtId="0" fontId="0" fillId="8" borderId="48" xfId="0" applyFill="1" applyBorder="1" applyAlignment="1" applyProtection="1">
      <alignment horizontal="left" wrapText="1" indent="2"/>
      <protection locked="0"/>
    </xf>
    <xf numFmtId="0" fontId="4" fillId="4" borderId="5" xfId="0" applyFont="1" applyFill="1" applyBorder="1" applyAlignment="1" applyProtection="1">
      <alignment horizontal="left"/>
      <protection locked="0"/>
    </xf>
    <xf numFmtId="3" fontId="3" fillId="9" borderId="0" xfId="0" applyNumberFormat="1" applyFont="1" applyFill="1" applyAlignment="1" applyProtection="1">
      <alignment horizontal="left" wrapText="1" indent="2"/>
      <protection locked="0"/>
    </xf>
    <xf numFmtId="3" fontId="3" fillId="9" borderId="25" xfId="0" applyNumberFormat="1" applyFont="1" applyFill="1" applyBorder="1" applyAlignment="1" applyProtection="1">
      <alignment horizontal="left" wrapText="1" indent="2"/>
      <protection locked="0"/>
    </xf>
    <xf numFmtId="0" fontId="4" fillId="9" borderId="2" xfId="0" applyFont="1" applyFill="1" applyBorder="1" applyAlignment="1" applyProtection="1">
      <alignment horizontal="left"/>
      <protection locked="0"/>
    </xf>
    <xf numFmtId="3" fontId="4" fillId="6" borderId="110" xfId="0" applyNumberFormat="1" applyFont="1" applyFill="1" applyBorder="1" applyAlignment="1" applyProtection="1">
      <alignment horizontal="center" vertical="center"/>
      <protection locked="0"/>
    </xf>
    <xf numFmtId="3" fontId="4" fillId="6" borderId="110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56" xfId="0" applyNumberFormat="1" applyFont="1" applyFill="1" applyBorder="1" applyAlignment="1" applyProtection="1">
      <alignment horizontal="center"/>
      <protection locked="0"/>
    </xf>
    <xf numFmtId="3" fontId="4" fillId="6" borderId="57" xfId="0" applyNumberFormat="1" applyFont="1" applyFill="1" applyBorder="1" applyAlignment="1" applyProtection="1">
      <alignment horizontal="center"/>
      <protection locked="0"/>
    </xf>
    <xf numFmtId="3" fontId="4" fillId="6" borderId="62" xfId="0" applyNumberFormat="1" applyFont="1" applyFill="1" applyBorder="1" applyAlignment="1" applyProtection="1">
      <alignment horizontal="center"/>
      <protection locked="0"/>
    </xf>
    <xf numFmtId="0" fontId="4" fillId="9" borderId="169" xfId="0" applyFont="1" applyFill="1" applyBorder="1" applyAlignment="1" applyProtection="1">
      <alignment horizontal="left"/>
      <protection locked="0"/>
    </xf>
    <xf numFmtId="0" fontId="4" fillId="0" borderId="169" xfId="0" applyFont="1" applyBorder="1" applyAlignment="1" applyProtection="1">
      <alignment horizont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0" fontId="4" fillId="0" borderId="171" xfId="0" applyFont="1" applyBorder="1" applyAlignment="1" applyProtection="1">
      <alignment horizontal="center"/>
      <protection locked="0"/>
    </xf>
    <xf numFmtId="0" fontId="0" fillId="0" borderId="100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105" xfId="0" applyBorder="1" applyAlignment="1" applyProtection="1">
      <alignment horizontal="center"/>
      <protection locked="0"/>
    </xf>
    <xf numFmtId="0" fontId="0" fillId="8" borderId="165" xfId="0" applyFill="1" applyBorder="1" applyAlignment="1" applyProtection="1">
      <alignment horizontal="left" wrapText="1" indent="2"/>
      <protection locked="0"/>
    </xf>
    <xf numFmtId="3" fontId="3" fillId="9" borderId="31" xfId="0" applyNumberFormat="1" applyFont="1" applyFill="1" applyBorder="1" applyAlignment="1" applyProtection="1">
      <alignment horizontal="left" wrapText="1" indent="2"/>
      <protection locked="0"/>
    </xf>
    <xf numFmtId="3" fontId="4" fillId="6" borderId="45" xfId="0" applyNumberFormat="1" applyFont="1" applyFill="1" applyBorder="1" applyAlignment="1" applyProtection="1">
      <alignment vertical="center" wrapText="1"/>
      <protection locked="0"/>
    </xf>
    <xf numFmtId="3" fontId="4" fillId="6" borderId="9" xfId="0" applyNumberFormat="1" applyFont="1" applyFill="1" applyBorder="1" applyAlignment="1" applyProtection="1">
      <alignment vertical="center" wrapText="1"/>
      <protection locked="0"/>
    </xf>
    <xf numFmtId="3" fontId="4" fillId="6" borderId="62" xfId="0" applyNumberFormat="1" applyFont="1" applyFill="1" applyBorder="1" applyAlignment="1" applyProtection="1">
      <alignment vertical="center" wrapText="1"/>
      <protection locked="0"/>
    </xf>
    <xf numFmtId="3" fontId="4" fillId="6" borderId="56" xfId="0" applyNumberFormat="1" applyFont="1" applyFill="1" applyBorder="1" applyAlignment="1" applyProtection="1">
      <alignment vertical="center" wrapText="1"/>
      <protection locked="0"/>
    </xf>
    <xf numFmtId="3" fontId="4" fillId="6" borderId="57" xfId="0" applyNumberFormat="1" applyFont="1" applyFill="1" applyBorder="1" applyAlignment="1" applyProtection="1">
      <alignment vertical="center" wrapText="1"/>
      <protection locked="0"/>
    </xf>
    <xf numFmtId="3" fontId="4" fillId="6" borderId="45" xfId="0" applyNumberFormat="1" applyFont="1" applyFill="1" applyBorder="1" applyProtection="1">
      <protection locked="0"/>
    </xf>
    <xf numFmtId="3" fontId="4" fillId="6" borderId="9" xfId="0" applyNumberFormat="1" applyFont="1" applyFill="1" applyBorder="1" applyProtection="1">
      <protection locked="0"/>
    </xf>
    <xf numFmtId="3" fontId="4" fillId="6" borderId="46" xfId="0" applyNumberFormat="1" applyFont="1" applyFill="1" applyBorder="1" applyProtection="1">
      <protection locked="0"/>
    </xf>
    <xf numFmtId="3" fontId="1" fillId="6" borderId="3" xfId="0" applyNumberFormat="1" applyFont="1" applyFill="1" applyBorder="1" applyAlignment="1" applyProtection="1">
      <alignment vertical="center" wrapText="1"/>
      <protection locked="0"/>
    </xf>
    <xf numFmtId="3" fontId="1" fillId="6" borderId="23" xfId="0" applyNumberFormat="1" applyFont="1" applyFill="1" applyBorder="1" applyAlignment="1" applyProtection="1">
      <alignment vertical="center" wrapText="1"/>
      <protection locked="0"/>
    </xf>
    <xf numFmtId="3" fontId="1" fillId="6" borderId="26" xfId="0" applyNumberFormat="1" applyFont="1" applyFill="1" applyBorder="1" applyAlignment="1" applyProtection="1">
      <alignment vertical="center" wrapText="1"/>
      <protection locked="0"/>
    </xf>
    <xf numFmtId="3" fontId="1" fillId="6" borderId="4" xfId="0" applyNumberFormat="1" applyFont="1" applyFill="1" applyBorder="1" applyAlignment="1" applyProtection="1">
      <alignment vertical="center" wrapText="1"/>
      <protection locked="0"/>
    </xf>
    <xf numFmtId="3" fontId="1" fillId="6" borderId="27" xfId="0" applyNumberFormat="1" applyFont="1" applyFill="1" applyBorder="1" applyAlignment="1" applyProtection="1">
      <alignment vertical="center" wrapText="1"/>
      <protection locked="0"/>
    </xf>
    <xf numFmtId="3" fontId="1" fillId="6" borderId="22" xfId="0" applyNumberFormat="1" applyFont="1" applyFill="1" applyBorder="1" applyAlignment="1" applyProtection="1">
      <alignment vertical="center"/>
      <protection locked="0"/>
    </xf>
    <xf numFmtId="3" fontId="4" fillId="6" borderId="117" xfId="0" applyNumberFormat="1" applyFont="1" applyFill="1" applyBorder="1" applyAlignment="1" applyProtection="1">
      <alignment vertical="center"/>
      <protection locked="0"/>
    </xf>
    <xf numFmtId="3" fontId="4" fillId="6" borderId="117" xfId="0" applyNumberFormat="1" applyFont="1" applyFill="1" applyBorder="1" applyAlignment="1" applyProtection="1">
      <alignment vertical="center" wrapText="1"/>
      <protection locked="0"/>
    </xf>
    <xf numFmtId="0" fontId="0" fillId="8" borderId="47" xfId="0" applyFill="1" applyBorder="1" applyAlignment="1" applyProtection="1">
      <alignment wrapText="1"/>
      <protection locked="0"/>
    </xf>
    <xf numFmtId="0" fontId="0" fillId="8" borderId="48" xfId="0" applyFill="1" applyBorder="1" applyAlignment="1" applyProtection="1">
      <alignment wrapText="1"/>
      <protection locked="0"/>
    </xf>
    <xf numFmtId="0" fontId="0" fillId="8" borderId="3" xfId="0" applyFill="1" applyBorder="1" applyAlignment="1" applyProtection="1">
      <alignment wrapText="1"/>
      <protection locked="0"/>
    </xf>
    <xf numFmtId="0" fontId="4" fillId="8" borderId="37" xfId="0" applyFont="1" applyFill="1" applyBorder="1" applyProtection="1">
      <protection locked="0"/>
    </xf>
    <xf numFmtId="3" fontId="4" fillId="8" borderId="37" xfId="0" applyNumberFormat="1" applyFont="1" applyFill="1" applyBorder="1" applyProtection="1">
      <protection locked="0"/>
    </xf>
    <xf numFmtId="3" fontId="4" fillId="8" borderId="37" xfId="0" applyNumberFormat="1" applyFont="1" applyFill="1" applyBorder="1" applyAlignment="1" applyProtection="1">
      <alignment horizontal="right"/>
      <protection locked="0"/>
    </xf>
    <xf numFmtId="3" fontId="4" fillId="8" borderId="0" xfId="0" applyNumberFormat="1" applyFont="1" applyFill="1" applyAlignment="1" applyProtection="1">
      <alignment horizontal="center"/>
      <protection locked="0"/>
    </xf>
    <xf numFmtId="3" fontId="0" fillId="8" borderId="0" xfId="0" applyNumberFormat="1" applyFill="1" applyProtection="1">
      <protection locked="0"/>
    </xf>
    <xf numFmtId="3" fontId="0" fillId="8" borderId="0" xfId="1" applyNumberFormat="1" applyFont="1" applyFill="1" applyProtection="1">
      <protection locked="0"/>
    </xf>
    <xf numFmtId="0" fontId="4" fillId="8" borderId="0" xfId="0" applyFont="1" applyFill="1" applyAlignment="1" applyProtection="1">
      <alignment horizontal="center"/>
      <protection locked="0"/>
    </xf>
    <xf numFmtId="0" fontId="0" fillId="8" borderId="0" xfId="0" applyFill="1" applyProtection="1">
      <protection locked="0"/>
    </xf>
    <xf numFmtId="0" fontId="3" fillId="8" borderId="47" xfId="0" applyFont="1" applyFill="1" applyBorder="1" applyAlignment="1" applyProtection="1">
      <alignment wrapText="1"/>
      <protection locked="0"/>
    </xf>
    <xf numFmtId="0" fontId="3" fillId="8" borderId="48" xfId="0" applyFont="1" applyFill="1" applyBorder="1" applyAlignment="1" applyProtection="1">
      <alignment wrapText="1"/>
      <protection locked="0"/>
    </xf>
    <xf numFmtId="0" fontId="3" fillId="8" borderId="50" xfId="0" applyFont="1" applyFill="1" applyBorder="1" applyAlignment="1" applyProtection="1">
      <alignment wrapText="1"/>
      <protection locked="0"/>
    </xf>
    <xf numFmtId="0" fontId="3" fillId="8" borderId="51" xfId="0" applyFont="1" applyFill="1" applyBorder="1" applyAlignment="1" applyProtection="1">
      <alignment wrapText="1"/>
      <protection locked="0"/>
    </xf>
    <xf numFmtId="0" fontId="0" fillId="8" borderId="0" xfId="0" quotePrefix="1" applyFill="1" applyProtection="1">
      <protection locked="0"/>
    </xf>
    <xf numFmtId="0" fontId="11" fillId="8" borderId="0" xfId="0" quotePrefix="1" applyFont="1" applyFill="1" applyAlignment="1" applyProtection="1">
      <alignment horizontal="center"/>
      <protection locked="0"/>
    </xf>
    <xf numFmtId="0" fontId="11" fillId="8" borderId="0" xfId="0" applyFont="1" applyFill="1" applyAlignment="1" applyProtection="1">
      <alignment horizontal="center"/>
      <protection locked="0"/>
    </xf>
    <xf numFmtId="6" fontId="0" fillId="8" borderId="0" xfId="0" applyNumberFormat="1" applyFill="1" applyAlignment="1" applyProtection="1">
      <alignment horizontal="right" wrapText="1"/>
      <protection locked="0"/>
    </xf>
    <xf numFmtId="3" fontId="3" fillId="8" borderId="0" xfId="0" applyNumberFormat="1" applyFont="1" applyFill="1" applyProtection="1">
      <protection locked="0"/>
    </xf>
    <xf numFmtId="3" fontId="4" fillId="8" borderId="0" xfId="0" applyNumberFormat="1" applyFont="1" applyFill="1" applyAlignment="1" applyProtection="1">
      <alignment horizontal="right"/>
      <protection locked="0"/>
    </xf>
    <xf numFmtId="3" fontId="4" fillId="8" borderId="0" xfId="0" applyNumberFormat="1" applyFont="1" applyFill="1" applyProtection="1">
      <protection locked="0"/>
    </xf>
    <xf numFmtId="0" fontId="3" fillId="0" borderId="42" xfId="0" applyFont="1" applyBorder="1" applyProtection="1">
      <protection locked="0"/>
    </xf>
    <xf numFmtId="0" fontId="3" fillId="8" borderId="47" xfId="0" applyFont="1" applyFill="1" applyBorder="1" applyProtection="1">
      <protection locked="0"/>
    </xf>
    <xf numFmtId="0" fontId="0" fillId="8" borderId="48" xfId="0" applyFill="1" applyBorder="1" applyProtection="1">
      <protection locked="0"/>
    </xf>
    <xf numFmtId="0" fontId="3" fillId="8" borderId="42" xfId="0" applyFont="1" applyFill="1" applyBorder="1" applyProtection="1">
      <protection locked="0"/>
    </xf>
    <xf numFmtId="0" fontId="3" fillId="8" borderId="53" xfId="0" applyFont="1" applyFill="1" applyBorder="1" applyProtection="1">
      <protection locked="0"/>
    </xf>
    <xf numFmtId="0" fontId="3" fillId="8" borderId="179" xfId="0" applyFont="1" applyFill="1" applyBorder="1" applyProtection="1">
      <protection locked="0"/>
    </xf>
    <xf numFmtId="0" fontId="3" fillId="8" borderId="50" xfId="0" applyFont="1" applyFill="1" applyBorder="1" applyProtection="1">
      <protection locked="0"/>
    </xf>
    <xf numFmtId="0" fontId="3" fillId="8" borderId="51" xfId="0" applyFont="1" applyFill="1" applyBorder="1" applyProtection="1">
      <protection locked="0"/>
    </xf>
    <xf numFmtId="0" fontId="3" fillId="8" borderId="180" xfId="0" applyFont="1" applyFill="1" applyBorder="1" applyProtection="1">
      <protection locked="0"/>
    </xf>
    <xf numFmtId="0" fontId="12" fillId="8" borderId="161" xfId="0" applyFont="1" applyFill="1" applyBorder="1" applyAlignment="1" applyProtection="1">
      <alignment wrapText="1"/>
      <protection locked="0"/>
    </xf>
    <xf numFmtId="0" fontId="12" fillId="8" borderId="162" xfId="0" applyFont="1" applyFill="1" applyBorder="1" applyAlignment="1" applyProtection="1">
      <alignment wrapText="1"/>
      <protection locked="0"/>
    </xf>
    <xf numFmtId="0" fontId="12" fillId="8" borderId="24" xfId="0" applyFont="1" applyFill="1" applyBorder="1" applyProtection="1">
      <protection locked="0"/>
    </xf>
    <xf numFmtId="0" fontId="12" fillId="8" borderId="0" xfId="0" applyFont="1" applyFill="1" applyProtection="1">
      <protection locked="0"/>
    </xf>
    <xf numFmtId="0" fontId="12" fillId="8" borderId="25" xfId="0" applyFont="1" applyFill="1" applyBorder="1" applyProtection="1">
      <protection locked="0"/>
    </xf>
    <xf numFmtId="0" fontId="12" fillId="8" borderId="160" xfId="0" applyFont="1" applyFill="1" applyBorder="1" applyProtection="1">
      <protection locked="0"/>
    </xf>
    <xf numFmtId="0" fontId="12" fillId="8" borderId="153" xfId="0" applyFont="1" applyFill="1" applyBorder="1" applyProtection="1">
      <protection locked="0"/>
    </xf>
    <xf numFmtId="0" fontId="12" fillId="8" borderId="40" xfId="0" applyFont="1" applyFill="1" applyBorder="1" applyProtection="1">
      <protection locked="0"/>
    </xf>
    <xf numFmtId="0" fontId="12" fillId="8" borderId="159" xfId="0" applyFont="1" applyFill="1" applyBorder="1" applyProtection="1">
      <protection locked="0"/>
    </xf>
    <xf numFmtId="0" fontId="0" fillId="9" borderId="42" xfId="0" applyFill="1" applyBorder="1" applyProtection="1">
      <protection locked="0"/>
    </xf>
    <xf numFmtId="0" fontId="0" fillId="9" borderId="53" xfId="0" applyFill="1" applyBorder="1" applyProtection="1">
      <protection locked="0"/>
    </xf>
    <xf numFmtId="0" fontId="0" fillId="8" borderId="42" xfId="0" applyFill="1" applyBorder="1" applyProtection="1">
      <protection locked="0"/>
    </xf>
    <xf numFmtId="0" fontId="0" fillId="8" borderId="53" xfId="0" applyFill="1" applyBorder="1" applyProtection="1">
      <protection locked="0"/>
    </xf>
    <xf numFmtId="0" fontId="3" fillId="8" borderId="53" xfId="0" applyFont="1" applyFill="1" applyBorder="1" applyAlignment="1" applyProtection="1">
      <alignment horizontal="left" wrapText="1" indent="2"/>
      <protection locked="0"/>
    </xf>
    <xf numFmtId="0" fontId="11" fillId="8" borderId="53" xfId="0" applyFont="1" applyFill="1" applyBorder="1" applyAlignment="1" applyProtection="1">
      <alignment horizontal="right" wrapText="1"/>
      <protection locked="0"/>
    </xf>
    <xf numFmtId="9" fontId="11" fillId="8" borderId="40" xfId="0" applyNumberFormat="1" applyFont="1" applyFill="1" applyBorder="1" applyAlignment="1" applyProtection="1">
      <alignment horizontal="center" wrapText="1"/>
      <protection locked="0"/>
    </xf>
    <xf numFmtId="6" fontId="0" fillId="8" borderId="40" xfId="0" applyNumberFormat="1" applyFill="1" applyBorder="1" applyAlignment="1" applyProtection="1">
      <alignment horizontal="center" wrapText="1"/>
      <protection locked="0"/>
    </xf>
    <xf numFmtId="0" fontId="0" fillId="8" borderId="40" xfId="0" applyFill="1" applyBorder="1" applyProtection="1">
      <protection locked="0"/>
    </xf>
    <xf numFmtId="0" fontId="3" fillId="8" borderId="0" xfId="0" applyFont="1" applyFill="1" applyAlignment="1" applyProtection="1">
      <alignment vertical="center"/>
      <protection locked="0"/>
    </xf>
    <xf numFmtId="0" fontId="3" fillId="8" borderId="0" xfId="0" applyFont="1" applyFill="1" applyAlignment="1" applyProtection="1">
      <alignment horizontal="left" vertical="center"/>
      <protection locked="0"/>
    </xf>
    <xf numFmtId="0" fontId="4" fillId="4" borderId="5" xfId="0" applyFont="1" applyFill="1" applyBorder="1" applyProtection="1">
      <protection locked="0"/>
    </xf>
    <xf numFmtId="0" fontId="4" fillId="4" borderId="6" xfId="0" applyFont="1" applyFill="1" applyBorder="1" applyProtection="1">
      <protection locked="0"/>
    </xf>
    <xf numFmtId="0" fontId="4" fillId="4" borderId="44" xfId="0" applyFont="1" applyFill="1" applyBorder="1" applyProtection="1">
      <protection locked="0"/>
    </xf>
    <xf numFmtId="3" fontId="3" fillId="9" borderId="24" xfId="0" applyNumberFormat="1" applyFont="1" applyFill="1" applyBorder="1" applyProtection="1">
      <protection locked="0"/>
    </xf>
    <xf numFmtId="3" fontId="3" fillId="9" borderId="0" xfId="0" applyNumberFormat="1" applyFont="1" applyFill="1" applyProtection="1">
      <protection locked="0"/>
    </xf>
    <xf numFmtId="3" fontId="3" fillId="9" borderId="25" xfId="0" applyNumberFormat="1" applyFont="1" applyFill="1" applyBorder="1" applyProtection="1">
      <protection locked="0"/>
    </xf>
    <xf numFmtId="0" fontId="7" fillId="14" borderId="31" xfId="0" applyFont="1" applyFill="1" applyBorder="1" applyAlignment="1" applyProtection="1">
      <alignment vertical="center"/>
      <protection locked="0"/>
    </xf>
    <xf numFmtId="0" fontId="7" fillId="14" borderId="0" xfId="0" applyFont="1" applyFill="1" applyAlignment="1" applyProtection="1">
      <alignment vertical="center"/>
      <protection locked="0"/>
    </xf>
    <xf numFmtId="0" fontId="4" fillId="14" borderId="9" xfId="0" applyFont="1" applyFill="1" applyBorder="1" applyProtection="1">
      <protection locked="0"/>
    </xf>
    <xf numFmtId="0" fontId="4" fillId="14" borderId="31" xfId="0" applyFont="1" applyFill="1" applyBorder="1" applyProtection="1">
      <protection locked="0"/>
    </xf>
    <xf numFmtId="0" fontId="5" fillId="14" borderId="31" xfId="0" applyFont="1" applyFill="1" applyBorder="1" applyProtection="1">
      <protection locked="0"/>
    </xf>
    <xf numFmtId="0" fontId="5" fillId="14" borderId="0" xfId="0" applyFont="1" applyFill="1" applyProtection="1">
      <protection locked="0"/>
    </xf>
    <xf numFmtId="3" fontId="5" fillId="14" borderId="0" xfId="0" applyNumberFormat="1" applyFont="1" applyFill="1" applyProtection="1">
      <protection locked="0"/>
    </xf>
    <xf numFmtId="3" fontId="5" fillId="14" borderId="32" xfId="0" applyNumberFormat="1" applyFont="1" applyFill="1" applyBorder="1" applyProtection="1">
      <protection locked="0"/>
    </xf>
    <xf numFmtId="0" fontId="6" fillId="14" borderId="31" xfId="3" applyFill="1" applyBorder="1" applyAlignment="1" applyProtection="1">
      <protection locked="0"/>
    </xf>
    <xf numFmtId="0" fontId="6" fillId="14" borderId="0" xfId="3" applyFill="1" applyBorder="1" applyAlignment="1" applyProtection="1">
      <protection locked="0"/>
    </xf>
    <xf numFmtId="3" fontId="6" fillId="14" borderId="0" xfId="3" applyNumberFormat="1" applyFill="1" applyBorder="1" applyAlignment="1" applyProtection="1">
      <protection locked="0"/>
    </xf>
    <xf numFmtId="3" fontId="6" fillId="14" borderId="32" xfId="3" applyNumberFormat="1" applyFill="1" applyBorder="1" applyAlignment="1" applyProtection="1">
      <protection locked="0"/>
    </xf>
    <xf numFmtId="0" fontId="8" fillId="14" borderId="57" xfId="0" applyFont="1" applyFill="1" applyBorder="1" applyProtection="1">
      <protection locked="0"/>
    </xf>
    <xf numFmtId="3" fontId="8" fillId="14" borderId="57" xfId="0" applyNumberFormat="1" applyFont="1" applyFill="1" applyBorder="1" applyProtection="1">
      <protection locked="0"/>
    </xf>
    <xf numFmtId="3" fontId="8" fillId="14" borderId="64" xfId="0" applyNumberFormat="1" applyFont="1" applyFill="1" applyBorder="1" applyProtection="1">
      <protection locked="0"/>
    </xf>
    <xf numFmtId="0" fontId="4" fillId="9" borderId="1" xfId="0" applyFont="1" applyFill="1" applyBorder="1" applyProtection="1">
      <protection locked="0"/>
    </xf>
    <xf numFmtId="0" fontId="4" fillId="9" borderId="37" xfId="0" applyFont="1" applyFill="1" applyBorder="1" applyProtection="1">
      <protection locked="0"/>
    </xf>
    <xf numFmtId="3" fontId="13" fillId="9" borderId="0" xfId="0" applyNumberFormat="1" applyFont="1" applyFill="1" applyProtection="1">
      <protection locked="0"/>
    </xf>
    <xf numFmtId="0" fontId="7" fillId="8" borderId="53" xfId="0" applyFont="1" applyFill="1" applyBorder="1" applyAlignment="1" applyProtection="1">
      <alignment wrapText="1"/>
      <protection locked="0"/>
    </xf>
    <xf numFmtId="2" fontId="7" fillId="8" borderId="17" xfId="0" applyNumberFormat="1" applyFont="1" applyFill="1" applyBorder="1" applyAlignment="1" applyProtection="1">
      <alignment wrapText="1"/>
      <protection locked="0"/>
    </xf>
    <xf numFmtId="9" fontId="11" fillId="8" borderId="33" xfId="0" applyNumberFormat="1" applyFont="1" applyFill="1" applyBorder="1" applyAlignment="1" applyProtection="1">
      <alignment horizontal="center" wrapText="1"/>
      <protection locked="0"/>
    </xf>
    <xf numFmtId="0" fontId="3" fillId="8" borderId="42" xfId="0" applyFont="1" applyFill="1" applyBorder="1" applyAlignment="1" applyProtection="1">
      <alignment horizontal="left" indent="2"/>
      <protection locked="0"/>
    </xf>
    <xf numFmtId="0" fontId="3" fillId="8" borderId="53" xfId="0" applyFont="1" applyFill="1" applyBorder="1" applyAlignment="1" applyProtection="1">
      <alignment horizontal="left" indent="2"/>
      <protection locked="0"/>
    </xf>
    <xf numFmtId="3" fontId="4" fillId="6" borderId="45" xfId="0" applyNumberFormat="1" applyFont="1" applyFill="1" applyBorder="1" applyAlignment="1" applyProtection="1">
      <alignment vertical="center"/>
      <protection locked="0"/>
    </xf>
    <xf numFmtId="3" fontId="4" fillId="6" borderId="9" xfId="0" applyNumberFormat="1" applyFont="1" applyFill="1" applyBorder="1" applyAlignment="1" applyProtection="1">
      <alignment vertical="center"/>
      <protection locked="0"/>
    </xf>
    <xf numFmtId="3" fontId="4" fillId="6" borderId="46" xfId="0" applyNumberFormat="1" applyFont="1" applyFill="1" applyBorder="1" applyAlignment="1" applyProtection="1">
      <alignment vertical="center"/>
      <protection locked="0"/>
    </xf>
    <xf numFmtId="3" fontId="4" fillId="6" borderId="56" xfId="0" applyNumberFormat="1" applyFont="1" applyFill="1" applyBorder="1" applyAlignment="1" applyProtection="1">
      <alignment vertical="center"/>
      <protection locked="0"/>
    </xf>
    <xf numFmtId="3" fontId="4" fillId="6" borderId="57" xfId="0" applyNumberFormat="1" applyFont="1" applyFill="1" applyBorder="1" applyAlignment="1" applyProtection="1">
      <alignment vertical="center"/>
      <protection locked="0"/>
    </xf>
    <xf numFmtId="3" fontId="4" fillId="6" borderId="62" xfId="0" applyNumberFormat="1" applyFont="1" applyFill="1" applyBorder="1" applyAlignment="1" applyProtection="1">
      <alignment vertical="center"/>
      <protection locked="0"/>
    </xf>
    <xf numFmtId="3" fontId="4" fillId="6" borderId="56" xfId="0" applyNumberFormat="1" applyFont="1" applyFill="1" applyBorder="1" applyProtection="1">
      <protection locked="0"/>
    </xf>
    <xf numFmtId="3" fontId="4" fillId="6" borderId="62" xfId="0" applyNumberFormat="1" applyFont="1" applyFill="1" applyBorder="1" applyProtection="1">
      <protection locked="0"/>
    </xf>
    <xf numFmtId="0" fontId="0" fillId="8" borderId="53" xfId="0" applyFill="1" applyBorder="1" applyAlignment="1" applyProtection="1">
      <alignment horizontal="left" wrapText="1" indent="2"/>
      <protection locked="0"/>
    </xf>
    <xf numFmtId="0" fontId="3" fillId="8" borderId="17" xfId="0" applyFont="1" applyFill="1" applyBorder="1" applyAlignment="1" applyProtection="1">
      <alignment horizontal="left" wrapText="1" indent="2"/>
      <protection locked="0"/>
    </xf>
    <xf numFmtId="6" fontId="0" fillId="8" borderId="41" xfId="0" applyNumberFormat="1" applyFill="1" applyBorder="1" applyAlignment="1" applyProtection="1">
      <alignment horizontal="center" wrapText="1"/>
      <protection locked="0"/>
    </xf>
    <xf numFmtId="0" fontId="0" fillId="8" borderId="40" xfId="0" applyFill="1" applyBorder="1" applyAlignment="1" applyProtection="1">
      <alignment horizontal="left" wrapText="1" indent="2"/>
      <protection locked="0"/>
    </xf>
    <xf numFmtId="0" fontId="3" fillId="8" borderId="51" xfId="0" applyFont="1" applyFill="1" applyBorder="1" applyAlignment="1" applyProtection="1">
      <alignment horizontal="left" wrapText="1" indent="2"/>
      <protection locked="0"/>
    </xf>
    <xf numFmtId="0" fontId="0" fillId="0" borderId="165" xfId="0" applyBorder="1" applyAlignment="1" applyProtection="1">
      <alignment horizontal="left" indent="2"/>
      <protection locked="0"/>
    </xf>
    <xf numFmtId="0" fontId="0" fillId="0" borderId="173" xfId="0" applyBorder="1" applyAlignment="1" applyProtection="1">
      <alignment horizontal="left" indent="2"/>
      <protection locked="0"/>
    </xf>
    <xf numFmtId="0" fontId="3" fillId="0" borderId="173" xfId="0" applyFont="1" applyBorder="1" applyAlignment="1" applyProtection="1">
      <alignment horizontal="left" indent="2"/>
      <protection locked="0"/>
    </xf>
    <xf numFmtId="0" fontId="3" fillId="0" borderId="167" xfId="0" applyFont="1" applyBorder="1" applyAlignment="1" applyProtection="1">
      <alignment horizontal="left" indent="2"/>
      <protection locked="0"/>
    </xf>
    <xf numFmtId="0" fontId="3" fillId="8" borderId="165" xfId="0" applyFont="1" applyFill="1" applyBorder="1" applyAlignment="1" applyProtection="1">
      <alignment horizontal="left" indent="2"/>
      <protection locked="0"/>
    </xf>
    <xf numFmtId="0" fontId="0" fillId="8" borderId="48" xfId="0" applyFill="1" applyBorder="1" applyAlignment="1" applyProtection="1">
      <alignment horizontal="left" indent="2"/>
      <protection locked="0"/>
    </xf>
    <xf numFmtId="0" fontId="3" fillId="8" borderId="173" xfId="0" applyFont="1" applyFill="1" applyBorder="1" applyAlignment="1" applyProtection="1">
      <alignment horizontal="left" indent="2"/>
      <protection locked="0"/>
    </xf>
    <xf numFmtId="0" fontId="0" fillId="8" borderId="53" xfId="0" applyFill="1" applyBorder="1" applyAlignment="1" applyProtection="1">
      <alignment horizontal="left" indent="2"/>
      <protection locked="0"/>
    </xf>
    <xf numFmtId="0" fontId="3" fillId="8" borderId="167" xfId="0" applyFont="1" applyFill="1" applyBorder="1" applyAlignment="1" applyProtection="1">
      <alignment horizontal="left" indent="2"/>
      <protection locked="0"/>
    </xf>
    <xf numFmtId="0" fontId="3" fillId="8" borderId="51" xfId="0" applyFont="1" applyFill="1" applyBorder="1" applyAlignment="1" applyProtection="1">
      <alignment horizontal="left" indent="2"/>
      <protection locked="0"/>
    </xf>
    <xf numFmtId="0" fontId="3" fillId="8" borderId="48" xfId="0" applyFont="1" applyFill="1" applyBorder="1" applyAlignment="1" applyProtection="1">
      <alignment horizontal="left" indent="2"/>
      <protection locked="0"/>
    </xf>
    <xf numFmtId="0" fontId="0" fillId="8" borderId="165" xfId="0" applyFill="1" applyBorder="1" applyAlignment="1" applyProtection="1">
      <alignment horizontal="left" indent="2"/>
      <protection locked="0"/>
    </xf>
    <xf numFmtId="0" fontId="0" fillId="8" borderId="167" xfId="0" applyFill="1" applyBorder="1" applyAlignment="1" applyProtection="1">
      <alignment horizontal="left" indent="2"/>
      <protection locked="0"/>
    </xf>
    <xf numFmtId="0" fontId="0" fillId="8" borderId="51" xfId="0" applyFill="1" applyBorder="1" applyAlignment="1" applyProtection="1">
      <alignment horizontal="left" indent="2"/>
      <protection locked="0"/>
    </xf>
    <xf numFmtId="0" fontId="4" fillId="8" borderId="169" xfId="0" applyFont="1" applyFill="1" applyBorder="1" applyAlignment="1" applyProtection="1">
      <alignment horizontal="left"/>
      <protection locked="0"/>
    </xf>
    <xf numFmtId="0" fontId="4" fillId="8" borderId="37" xfId="0" applyFont="1" applyFill="1" applyBorder="1" applyAlignment="1" applyProtection="1">
      <alignment horizontal="left"/>
      <protection locked="0"/>
    </xf>
    <xf numFmtId="3" fontId="4" fillId="8" borderId="37" xfId="1" applyNumberFormat="1" applyFont="1" applyFill="1" applyBorder="1" applyAlignment="1" applyProtection="1">
      <alignment horizontal="center"/>
      <protection locked="0"/>
    </xf>
    <xf numFmtId="168" fontId="4" fillId="8" borderId="37" xfId="1" applyNumberFormat="1" applyFont="1" applyFill="1" applyBorder="1" applyAlignment="1" applyProtection="1">
      <alignment horizontal="center"/>
      <protection locked="0"/>
    </xf>
    <xf numFmtId="3" fontId="4" fillId="8" borderId="171" xfId="1" applyNumberFormat="1" applyFont="1" applyFill="1" applyBorder="1" applyAlignment="1" applyProtection="1">
      <alignment horizontal="right"/>
      <protection locked="0"/>
    </xf>
    <xf numFmtId="168" fontId="4" fillId="8" borderId="0" xfId="1" applyNumberFormat="1" applyFont="1" applyFill="1" applyBorder="1" applyProtection="1">
      <protection locked="0"/>
    </xf>
    <xf numFmtId="0" fontId="4" fillId="8" borderId="31" xfId="0" applyFont="1" applyFill="1" applyBorder="1" applyProtection="1">
      <protection locked="0"/>
    </xf>
    <xf numFmtId="0" fontId="4" fillId="8" borderId="0" xfId="0" applyFont="1" applyFill="1" applyProtection="1">
      <protection locked="0"/>
    </xf>
    <xf numFmtId="0" fontId="11" fillId="8" borderId="0" xfId="0" applyFont="1" applyFill="1" applyAlignment="1" applyProtection="1">
      <alignment horizontal="center" wrapText="1"/>
      <protection locked="0"/>
    </xf>
    <xf numFmtId="3" fontId="4" fillId="8" borderId="32" xfId="0" applyNumberFormat="1" applyFont="1" applyFill="1" applyBorder="1" applyAlignment="1" applyProtection="1">
      <alignment horizontal="right"/>
      <protection locked="0"/>
    </xf>
    <xf numFmtId="0" fontId="0" fillId="8" borderId="31" xfId="0" quotePrefix="1" applyFill="1" applyBorder="1" applyProtection="1">
      <protection locked="0"/>
    </xf>
    <xf numFmtId="3" fontId="0" fillId="8" borderId="32" xfId="0" applyNumberFormat="1" applyFill="1" applyBorder="1" applyProtection="1">
      <protection locked="0"/>
    </xf>
    <xf numFmtId="44" fontId="0" fillId="8" borderId="0" xfId="1" applyFont="1" applyFill="1" applyProtection="1">
      <protection locked="0"/>
    </xf>
    <xf numFmtId="0" fontId="0" fillId="8" borderId="31" xfId="0" applyFill="1" applyBorder="1" applyProtection="1">
      <protection locked="0"/>
    </xf>
    <xf numFmtId="165" fontId="0" fillId="8" borderId="0" xfId="0" applyNumberFormat="1" applyFill="1" applyProtection="1">
      <protection locked="0"/>
    </xf>
    <xf numFmtId="165" fontId="0" fillId="8" borderId="0" xfId="1" applyNumberFormat="1" applyFont="1" applyFill="1" applyProtection="1">
      <protection locked="0"/>
    </xf>
    <xf numFmtId="0" fontId="4" fillId="8" borderId="163" xfId="0" applyFont="1" applyFill="1" applyBorder="1" applyAlignment="1" applyProtection="1">
      <alignment horizontal="left"/>
      <protection locked="0"/>
    </xf>
    <xf numFmtId="0" fontId="4" fillId="8" borderId="3" xfId="0" applyFont="1" applyFill="1" applyBorder="1" applyAlignment="1" applyProtection="1">
      <alignment horizontal="left"/>
      <protection locked="0"/>
    </xf>
    <xf numFmtId="0" fontId="4" fillId="8" borderId="23" xfId="0" applyFont="1" applyFill="1" applyBorder="1" applyAlignment="1" applyProtection="1">
      <alignment horizontal="left"/>
      <protection locked="0"/>
    </xf>
    <xf numFmtId="3" fontId="3" fillId="9" borderId="63" xfId="0" applyNumberFormat="1" applyFont="1" applyFill="1" applyBorder="1" applyProtection="1">
      <protection locked="0"/>
    </xf>
    <xf numFmtId="3" fontId="3" fillId="9" borderId="57" xfId="0" applyNumberFormat="1" applyFont="1" applyFill="1" applyBorder="1" applyProtection="1">
      <protection locked="0"/>
    </xf>
    <xf numFmtId="3" fontId="3" fillId="9" borderId="62" xfId="0" applyNumberFormat="1" applyFont="1" applyFill="1" applyBorder="1" applyProtection="1">
      <protection locked="0"/>
    </xf>
    <xf numFmtId="0" fontId="0" fillId="8" borderId="167" xfId="0" applyFill="1" applyBorder="1" applyAlignment="1" applyProtection="1">
      <alignment horizontal="left" wrapText="1" indent="2"/>
      <protection locked="0"/>
    </xf>
    <xf numFmtId="0" fontId="0" fillId="8" borderId="51" xfId="0" applyFill="1" applyBorder="1" applyAlignment="1" applyProtection="1">
      <alignment horizontal="left" wrapText="1" indent="2"/>
      <protection locked="0"/>
    </xf>
    <xf numFmtId="0" fontId="0" fillId="8" borderId="100" xfId="0" applyFill="1" applyBorder="1" applyAlignment="1" applyProtection="1">
      <alignment horizontal="center"/>
      <protection locked="0"/>
    </xf>
    <xf numFmtId="0" fontId="0" fillId="8" borderId="55" xfId="0" applyFill="1" applyBorder="1" applyAlignment="1" applyProtection="1">
      <alignment horizontal="center"/>
      <protection locked="0"/>
    </xf>
    <xf numFmtId="0" fontId="4" fillId="8" borderId="169" xfId="0" applyFont="1" applyFill="1" applyBorder="1" applyAlignment="1" applyProtection="1">
      <alignment horizontal="center"/>
      <protection locked="0"/>
    </xf>
    <xf numFmtId="0" fontId="4" fillId="8" borderId="37" xfId="0" applyFont="1" applyFill="1" applyBorder="1" applyAlignment="1" applyProtection="1">
      <alignment horizontal="center"/>
      <protection locked="0"/>
    </xf>
    <xf numFmtId="0" fontId="3" fillId="8" borderId="165" xfId="0" applyFont="1" applyFill="1" applyBorder="1" applyAlignment="1" applyProtection="1">
      <alignment horizontal="left" wrapText="1" indent="2"/>
      <protection locked="0"/>
    </xf>
    <xf numFmtId="0" fontId="3" fillId="8" borderId="48" xfId="0" applyFont="1" applyFill="1" applyBorder="1" applyAlignment="1" applyProtection="1">
      <alignment horizontal="left" wrapText="1" indent="2"/>
      <protection locked="0"/>
    </xf>
    <xf numFmtId="0" fontId="3" fillId="8" borderId="167" xfId="0" applyFont="1" applyFill="1" applyBorder="1" applyAlignment="1" applyProtection="1">
      <alignment horizontal="left" wrapText="1" indent="2"/>
      <protection locked="0"/>
    </xf>
    <xf numFmtId="0" fontId="3" fillId="8" borderId="173" xfId="0" applyFont="1" applyFill="1" applyBorder="1" applyAlignment="1" applyProtection="1">
      <alignment horizontal="left" wrapText="1" indent="2"/>
      <protection locked="0"/>
    </xf>
    <xf numFmtId="0" fontId="0" fillId="8" borderId="105" xfId="0" applyFill="1" applyBorder="1" applyAlignment="1" applyProtection="1">
      <alignment horizontal="center"/>
      <protection locked="0"/>
    </xf>
    <xf numFmtId="0" fontId="4" fillId="8" borderId="171" xfId="0" applyFont="1" applyFill="1" applyBorder="1" applyAlignment="1" applyProtection="1">
      <alignment horizontal="center"/>
      <protection locked="0"/>
    </xf>
    <xf numFmtId="0" fontId="0" fillId="8" borderId="173" xfId="0" applyFill="1" applyBorder="1" applyAlignment="1" applyProtection="1">
      <alignment horizontal="left" wrapText="1" indent="2"/>
      <protection locked="0"/>
    </xf>
    <xf numFmtId="0" fontId="0" fillId="8" borderId="165" xfId="0" applyFill="1" applyBorder="1" applyAlignment="1" applyProtection="1">
      <alignment horizontal="left"/>
      <protection locked="0"/>
    </xf>
    <xf numFmtId="0" fontId="0" fillId="8" borderId="48" xfId="0" applyFill="1" applyBorder="1" applyAlignment="1" applyProtection="1">
      <alignment horizontal="left"/>
      <protection locked="0"/>
    </xf>
    <xf numFmtId="0" fontId="0" fillId="8" borderId="173" xfId="0" applyFill="1" applyBorder="1" applyAlignment="1" applyProtection="1">
      <alignment horizontal="left"/>
      <protection locked="0"/>
    </xf>
    <xf numFmtId="0" fontId="0" fillId="8" borderId="53" xfId="0" applyFill="1" applyBorder="1" applyAlignment="1" applyProtection="1">
      <alignment horizontal="left"/>
      <protection locked="0"/>
    </xf>
    <xf numFmtId="0" fontId="3" fillId="8" borderId="173" xfId="0" applyFont="1" applyFill="1" applyBorder="1" applyAlignment="1" applyProtection="1">
      <alignment horizontal="left"/>
      <protection locked="0"/>
    </xf>
    <xf numFmtId="0" fontId="3" fillId="8" borderId="53" xfId="0" applyFont="1" applyFill="1" applyBorder="1" applyAlignment="1" applyProtection="1">
      <alignment horizontal="left"/>
      <protection locked="0"/>
    </xf>
    <xf numFmtId="0" fontId="3" fillId="8" borderId="17" xfId="0" applyFont="1" applyFill="1" applyBorder="1" applyAlignment="1" applyProtection="1">
      <alignment horizontal="left"/>
      <protection locked="0"/>
    </xf>
    <xf numFmtId="6" fontId="0" fillId="8" borderId="41" xfId="0" applyNumberFormat="1" applyFill="1" applyBorder="1" applyAlignment="1" applyProtection="1">
      <alignment horizontal="center"/>
      <protection locked="0"/>
    </xf>
    <xf numFmtId="0" fontId="0" fillId="8" borderId="40" xfId="0" applyFill="1" applyBorder="1" applyAlignment="1" applyProtection="1">
      <alignment horizontal="left"/>
      <protection locked="0"/>
    </xf>
    <xf numFmtId="0" fontId="3" fillId="8" borderId="167" xfId="0" applyFont="1" applyFill="1" applyBorder="1" applyAlignment="1" applyProtection="1">
      <alignment horizontal="left"/>
      <protection locked="0"/>
    </xf>
    <xf numFmtId="0" fontId="3" fillId="8" borderId="51" xfId="0" applyFont="1" applyFill="1" applyBorder="1" applyAlignment="1" applyProtection="1">
      <alignment horizontal="left"/>
      <protection locked="0"/>
    </xf>
    <xf numFmtId="3" fontId="3" fillId="9" borderId="31" xfId="0" applyNumberFormat="1" applyFont="1" applyFill="1" applyBorder="1" applyAlignment="1" applyProtection="1">
      <alignment horizontal="left" indent="2"/>
      <protection locked="0"/>
    </xf>
    <xf numFmtId="3" fontId="1" fillId="6" borderId="74" xfId="0" applyNumberFormat="1" applyFont="1" applyFill="1" applyBorder="1" applyAlignment="1" applyProtection="1">
      <alignment horizontal="right"/>
      <protection locked="0"/>
    </xf>
    <xf numFmtId="3" fontId="2" fillId="0" borderId="0" xfId="0" applyNumberFormat="1" applyFont="1" applyAlignment="1" applyProtection="1">
      <alignment horizontal="left"/>
      <protection locked="0"/>
    </xf>
    <xf numFmtId="3" fontId="0" fillId="0" borderId="0" xfId="1" applyNumberFormat="1" applyFont="1" applyAlignment="1" applyProtection="1">
      <protection locked="0"/>
    </xf>
    <xf numFmtId="44" fontId="0" fillId="0" borderId="0" xfId="1" applyFont="1" applyAlignment="1" applyProtection="1">
      <protection locked="0"/>
    </xf>
    <xf numFmtId="3" fontId="4" fillId="6" borderId="115" xfId="0" applyNumberFormat="1" applyFont="1" applyFill="1" applyBorder="1" applyAlignment="1" applyProtection="1">
      <alignment horizontal="center"/>
      <protection locked="0"/>
    </xf>
    <xf numFmtId="0" fontId="7" fillId="0" borderId="122" xfId="0" applyFont="1" applyBorder="1" applyAlignment="1" applyProtection="1">
      <alignment horizontal="left"/>
      <protection locked="0"/>
    </xf>
    <xf numFmtId="0" fontId="7" fillId="0" borderId="123" xfId="0" applyFont="1" applyBorder="1" applyAlignment="1" applyProtection="1">
      <alignment horizontal="left"/>
      <protection locked="0"/>
    </xf>
    <xf numFmtId="0" fontId="5" fillId="0" borderId="33" xfId="0" applyFont="1" applyBorder="1" applyAlignment="1" applyProtection="1">
      <alignment horizontal="right"/>
      <protection locked="0"/>
    </xf>
    <xf numFmtId="10" fontId="7" fillId="9" borderId="41" xfId="2" applyNumberFormat="1" applyFont="1" applyFill="1" applyBorder="1" applyAlignment="1" applyProtection="1">
      <alignment horizontal="right"/>
      <protection locked="0"/>
    </xf>
    <xf numFmtId="164" fontId="7" fillId="9" borderId="84" xfId="0" applyNumberFormat="1" applyFont="1" applyFill="1" applyBorder="1" applyAlignment="1" applyProtection="1">
      <alignment horizontal="right"/>
      <protection locked="0"/>
    </xf>
    <xf numFmtId="164" fontId="7" fillId="9" borderId="98" xfId="0" applyNumberFormat="1" applyFont="1" applyFill="1" applyBorder="1" applyAlignment="1" applyProtection="1">
      <alignment horizontal="right"/>
      <protection locked="0"/>
    </xf>
    <xf numFmtId="3" fontId="7" fillId="9" borderId="96" xfId="1" applyNumberFormat="1" applyFont="1" applyFill="1" applyBorder="1" applyAlignment="1" applyProtection="1">
      <protection locked="0"/>
    </xf>
    <xf numFmtId="3" fontId="7" fillId="9" borderId="93" xfId="1" applyNumberFormat="1" applyFont="1" applyFill="1" applyBorder="1" applyAlignment="1" applyProtection="1">
      <protection locked="0"/>
    </xf>
    <xf numFmtId="3" fontId="15" fillId="9" borderId="99" xfId="1" applyNumberFormat="1" applyFont="1" applyFill="1" applyBorder="1" applyAlignment="1" applyProtection="1">
      <protection locked="0"/>
    </xf>
    <xf numFmtId="168" fontId="15" fillId="0" borderId="0" xfId="1" applyNumberFormat="1" applyFont="1" applyFill="1" applyBorder="1" applyAlignment="1" applyProtection="1">
      <protection locked="0"/>
    </xf>
    <xf numFmtId="3" fontId="7" fillId="0" borderId="14" xfId="0" applyNumberFormat="1" applyFont="1" applyBorder="1" applyAlignment="1" applyProtection="1">
      <alignment horizontal="right"/>
      <protection locked="0"/>
    </xf>
    <xf numFmtId="3" fontId="7" fillId="0" borderId="10" xfId="0" applyNumberFormat="1" applyFont="1" applyBorder="1" applyAlignment="1" applyProtection="1">
      <alignment horizontal="right"/>
      <protection locked="0"/>
    </xf>
    <xf numFmtId="3" fontId="7" fillId="0" borderId="11" xfId="0" applyNumberFormat="1" applyFont="1" applyBorder="1" applyAlignment="1" applyProtection="1">
      <alignment horizontal="right"/>
      <protection locked="0"/>
    </xf>
    <xf numFmtId="168" fontId="15" fillId="0" borderId="74" xfId="1" applyNumberFormat="1" applyFont="1" applyFill="1" applyBorder="1" applyAlignment="1" applyProtection="1">
      <protection locked="0"/>
    </xf>
    <xf numFmtId="0" fontId="7" fillId="0" borderId="29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164" fontId="7" fillId="9" borderId="77" xfId="0" applyNumberFormat="1" applyFont="1" applyFill="1" applyBorder="1" applyAlignment="1" applyProtection="1">
      <alignment horizontal="right"/>
      <protection locked="0"/>
    </xf>
    <xf numFmtId="164" fontId="7" fillId="9" borderId="91" xfId="0" applyNumberFormat="1" applyFont="1" applyFill="1" applyBorder="1" applyAlignment="1" applyProtection="1">
      <alignment horizontal="right"/>
      <protection locked="0"/>
    </xf>
    <xf numFmtId="3" fontId="7" fillId="0" borderId="15" xfId="0" applyNumberFormat="1" applyFont="1" applyBorder="1" applyAlignment="1" applyProtection="1">
      <alignment horizontal="right"/>
      <protection locked="0"/>
    </xf>
    <xf numFmtId="3" fontId="7" fillId="0" borderId="12" xfId="0" applyNumberFormat="1" applyFont="1" applyBorder="1" applyAlignment="1" applyProtection="1">
      <alignment horizontal="right"/>
      <protection locked="0"/>
    </xf>
    <xf numFmtId="3" fontId="7" fillId="0" borderId="13" xfId="0" applyNumberFormat="1" applyFont="1" applyBorder="1" applyAlignment="1" applyProtection="1">
      <alignment horizontal="right"/>
      <protection locked="0"/>
    </xf>
    <xf numFmtId="168" fontId="15" fillId="0" borderId="77" xfId="1" applyNumberFormat="1" applyFont="1" applyFill="1" applyBorder="1" applyAlignment="1" applyProtection="1">
      <protection locked="0"/>
    </xf>
    <xf numFmtId="0" fontId="7" fillId="0" borderId="34" xfId="0" applyFont="1" applyBorder="1" applyAlignment="1" applyProtection="1">
      <alignment horizontal="left"/>
      <protection locked="0"/>
    </xf>
    <xf numFmtId="0" fontId="7" fillId="0" borderId="39" xfId="0" applyFont="1" applyBorder="1" applyAlignment="1" applyProtection="1">
      <alignment horizontal="left"/>
      <protection locked="0"/>
    </xf>
    <xf numFmtId="164" fontId="7" fillId="9" borderId="92" xfId="0" applyNumberFormat="1" applyFont="1" applyFill="1" applyBorder="1" applyAlignment="1" applyProtection="1">
      <alignment horizontal="right"/>
      <protection locked="0"/>
    </xf>
    <xf numFmtId="3" fontId="7" fillId="9" borderId="39" xfId="1" applyNumberFormat="1" applyFont="1" applyFill="1" applyBorder="1" applyAlignment="1" applyProtection="1">
      <protection locked="0"/>
    </xf>
    <xf numFmtId="3" fontId="7" fillId="0" borderId="19" xfId="0" applyNumberFormat="1" applyFont="1" applyBorder="1" applyAlignment="1" applyProtection="1">
      <alignment horizontal="right"/>
      <protection locked="0"/>
    </xf>
    <xf numFmtId="3" fontId="7" fillId="0" borderId="20" xfId="0" applyNumberFormat="1" applyFont="1" applyBorder="1" applyAlignment="1" applyProtection="1">
      <alignment horizontal="right"/>
      <protection locked="0"/>
    </xf>
    <xf numFmtId="3" fontId="7" fillId="0" borderId="21" xfId="0" applyNumberFormat="1" applyFont="1" applyBorder="1" applyAlignment="1" applyProtection="1">
      <alignment horizontal="right"/>
      <protection locked="0"/>
    </xf>
    <xf numFmtId="168" fontId="15" fillId="0" borderId="108" xfId="1" applyNumberFormat="1" applyFont="1" applyFill="1" applyBorder="1" applyAlignment="1" applyProtection="1">
      <protection locked="0"/>
    </xf>
    <xf numFmtId="168" fontId="4" fillId="9" borderId="87" xfId="1" applyNumberFormat="1" applyFont="1" applyFill="1" applyBorder="1" applyAlignment="1" applyProtection="1">
      <protection locked="0"/>
    </xf>
    <xf numFmtId="3" fontId="4" fillId="9" borderId="9" xfId="1" applyNumberFormat="1" applyFont="1" applyFill="1" applyBorder="1" applyAlignment="1" applyProtection="1">
      <protection locked="0"/>
    </xf>
    <xf numFmtId="168" fontId="4" fillId="9" borderId="45" xfId="1" applyNumberFormat="1" applyFont="1" applyFill="1" applyBorder="1" applyAlignment="1" applyProtection="1">
      <protection locked="0"/>
    </xf>
    <xf numFmtId="3" fontId="4" fillId="9" borderId="28" xfId="1" applyNumberFormat="1" applyFont="1" applyFill="1" applyBorder="1" applyAlignment="1" applyProtection="1">
      <protection locked="0"/>
    </xf>
    <xf numFmtId="168" fontId="4" fillId="0" borderId="0" xfId="1" applyNumberFormat="1" applyFont="1" applyFill="1" applyBorder="1" applyAlignment="1" applyProtection="1">
      <protection locked="0"/>
    </xf>
    <xf numFmtId="44" fontId="0" fillId="0" borderId="0" xfId="1" applyFont="1" applyFill="1" applyAlignment="1" applyProtection="1">
      <protection locked="0"/>
    </xf>
    <xf numFmtId="3" fontId="4" fillId="4" borderId="7" xfId="1" applyNumberFormat="1" applyFont="1" applyFill="1" applyBorder="1" applyAlignment="1" applyProtection="1">
      <protection locked="0"/>
    </xf>
    <xf numFmtId="6" fontId="0" fillId="6" borderId="3" xfId="0" applyNumberFormat="1" applyFill="1" applyBorder="1" applyAlignment="1" applyProtection="1">
      <alignment horizontal="right"/>
      <protection locked="0"/>
    </xf>
    <xf numFmtId="0" fontId="0" fillId="8" borderId="22" xfId="0" applyFill="1" applyBorder="1" applyAlignment="1" applyProtection="1">
      <alignment horizontal="left"/>
      <protection locked="0"/>
    </xf>
    <xf numFmtId="3" fontId="0" fillId="8" borderId="3" xfId="0" applyNumberFormat="1" applyFill="1" applyBorder="1" applyAlignment="1" applyProtection="1">
      <alignment horizontal="left"/>
      <protection locked="0"/>
    </xf>
    <xf numFmtId="3" fontId="4" fillId="9" borderId="166" xfId="1" applyNumberFormat="1" applyFont="1" applyFill="1" applyBorder="1" applyAlignment="1" applyProtection="1">
      <protection locked="0"/>
    </xf>
    <xf numFmtId="0" fontId="0" fillId="8" borderId="167" xfId="0" applyFill="1" applyBorder="1" applyAlignment="1" applyProtection="1">
      <alignment horizontal="left"/>
      <protection locked="0"/>
    </xf>
    <xf numFmtId="0" fontId="0" fillId="8" borderId="51" xfId="0" applyFill="1" applyBorder="1" applyAlignment="1" applyProtection="1">
      <alignment horizontal="left"/>
      <protection locked="0"/>
    </xf>
    <xf numFmtId="0" fontId="0" fillId="8" borderId="90" xfId="0" applyFill="1" applyBorder="1" applyAlignment="1" applyProtection="1">
      <alignment horizontal="left"/>
      <protection locked="0"/>
    </xf>
    <xf numFmtId="3" fontId="0" fillId="8" borderId="80" xfId="0" applyNumberFormat="1" applyFill="1" applyBorder="1" applyAlignment="1" applyProtection="1">
      <alignment horizontal="left"/>
      <protection locked="0"/>
    </xf>
    <xf numFmtId="3" fontId="4" fillId="9" borderId="168" xfId="1" applyNumberFormat="1" applyFont="1" applyFill="1" applyBorder="1" applyAlignment="1" applyProtection="1">
      <protection locked="0"/>
    </xf>
    <xf numFmtId="3" fontId="4" fillId="9" borderId="170" xfId="1" applyNumberFormat="1" applyFont="1" applyFill="1" applyBorder="1" applyAlignment="1" applyProtection="1">
      <protection locked="0"/>
    </xf>
    <xf numFmtId="0" fontId="3" fillId="8" borderId="165" xfId="0" applyFont="1" applyFill="1" applyBorder="1" applyAlignment="1" applyProtection="1">
      <alignment horizontal="left"/>
      <protection locked="0"/>
    </xf>
    <xf numFmtId="0" fontId="3" fillId="8" borderId="48" xfId="0" applyFont="1" applyFill="1" applyBorder="1" applyAlignment="1" applyProtection="1">
      <alignment horizontal="left"/>
      <protection locked="0"/>
    </xf>
    <xf numFmtId="6" fontId="0" fillId="8" borderId="0" xfId="0" applyNumberFormat="1" applyFill="1" applyAlignment="1" applyProtection="1">
      <alignment horizontal="right"/>
      <protection locked="0"/>
    </xf>
    <xf numFmtId="6" fontId="0" fillId="0" borderId="0" xfId="0" applyNumberFormat="1" applyAlignment="1" applyProtection="1">
      <alignment horizontal="right"/>
      <protection locked="0"/>
    </xf>
    <xf numFmtId="3" fontId="4" fillId="8" borderId="32" xfId="0" applyNumberFormat="1" applyFont="1" applyFill="1" applyBorder="1" applyProtection="1">
      <protection locked="0"/>
    </xf>
    <xf numFmtId="6" fontId="0" fillId="6" borderId="37" xfId="0" applyNumberFormat="1" applyFill="1" applyBorder="1" applyAlignment="1" applyProtection="1">
      <alignment horizontal="right"/>
      <protection locked="0"/>
    </xf>
    <xf numFmtId="0" fontId="0" fillId="8" borderId="106" xfId="0" applyFill="1" applyBorder="1" applyAlignment="1" applyProtection="1">
      <alignment horizontal="left"/>
      <protection locked="0"/>
    </xf>
    <xf numFmtId="3" fontId="4" fillId="9" borderId="30" xfId="1" applyNumberFormat="1" applyFont="1" applyFill="1" applyBorder="1" applyAlignment="1" applyProtection="1">
      <protection locked="0"/>
    </xf>
    <xf numFmtId="3" fontId="4" fillId="9" borderId="171" xfId="1" applyNumberFormat="1" applyFont="1" applyFill="1" applyBorder="1" applyAlignment="1" applyProtection="1">
      <protection locked="0"/>
    </xf>
    <xf numFmtId="3" fontId="4" fillId="8" borderId="171" xfId="1" applyNumberFormat="1" applyFont="1" applyFill="1" applyBorder="1" applyAlignment="1" applyProtection="1">
      <protection locked="0"/>
    </xf>
    <xf numFmtId="0" fontId="0" fillId="9" borderId="106" xfId="0" applyFill="1" applyBorder="1" applyAlignment="1" applyProtection="1">
      <alignment horizontal="left"/>
      <protection locked="0"/>
    </xf>
    <xf numFmtId="0" fontId="3" fillId="8" borderId="163" xfId="0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0" fontId="3" fillId="8" borderId="31" xfId="0" applyFont="1" applyFill="1" applyBorder="1" applyAlignment="1" applyProtection="1">
      <alignment horizontal="right" vertical="center"/>
      <protection locked="0"/>
    </xf>
    <xf numFmtId="3" fontId="4" fillId="9" borderId="176" xfId="1" applyNumberFormat="1" applyFont="1" applyFill="1" applyBorder="1" applyAlignment="1" applyProtection="1">
      <protection locked="0"/>
    </xf>
    <xf numFmtId="0" fontId="3" fillId="8" borderId="152" xfId="0" applyFont="1" applyFill="1" applyBorder="1" applyAlignment="1" applyProtection="1">
      <alignment horizontal="right" vertical="center"/>
      <protection locked="0"/>
    </xf>
    <xf numFmtId="0" fontId="3" fillId="8" borderId="4" xfId="0" applyFont="1" applyFill="1" applyBorder="1" applyAlignment="1" applyProtection="1">
      <alignment horizontal="left" vertical="center"/>
      <protection locked="0"/>
    </xf>
    <xf numFmtId="3" fontId="14" fillId="9" borderId="168" xfId="1" applyNumberFormat="1" applyFont="1" applyFill="1" applyBorder="1" applyAlignment="1" applyProtection="1">
      <protection locked="0"/>
    </xf>
    <xf numFmtId="168" fontId="14" fillId="0" borderId="0" xfId="1" applyNumberFormat="1" applyFont="1" applyFill="1" applyBorder="1" applyAlignment="1" applyProtection="1">
      <protection locked="0"/>
    </xf>
    <xf numFmtId="44" fontId="12" fillId="0" borderId="0" xfId="1" applyFont="1" applyAlignment="1" applyProtection="1">
      <protection locked="0"/>
    </xf>
    <xf numFmtId="0" fontId="3" fillId="8" borderId="163" xfId="0" applyFont="1" applyFill="1" applyBorder="1" applyAlignment="1" applyProtection="1">
      <alignment horizontal="right" vertical="center"/>
      <protection locked="0"/>
    </xf>
    <xf numFmtId="0" fontId="3" fillId="8" borderId="3" xfId="0" applyFont="1" applyFill="1" applyBorder="1" applyAlignment="1" applyProtection="1">
      <alignment horizontal="left" vertical="center"/>
      <protection locked="0"/>
    </xf>
    <xf numFmtId="6" fontId="0" fillId="9" borderId="4" xfId="0" applyNumberFormat="1" applyFill="1" applyBorder="1" applyAlignment="1" applyProtection="1">
      <alignment horizontal="right"/>
      <protection locked="0"/>
    </xf>
    <xf numFmtId="6" fontId="0" fillId="9" borderId="1" xfId="0" applyNumberFormat="1" applyFill="1" applyBorder="1" applyAlignment="1" applyProtection="1">
      <alignment horizontal="right"/>
      <protection locked="0"/>
    </xf>
    <xf numFmtId="3" fontId="4" fillId="9" borderId="177" xfId="1" applyNumberFormat="1" applyFont="1" applyFill="1" applyBorder="1" applyAlignment="1" applyProtection="1">
      <protection locked="0"/>
    </xf>
    <xf numFmtId="165" fontId="0" fillId="0" borderId="0" xfId="1" applyNumberFormat="1" applyFont="1" applyAlignment="1" applyProtection="1">
      <protection locked="0"/>
    </xf>
    <xf numFmtId="3" fontId="3" fillId="9" borderId="31" xfId="0" applyNumberFormat="1" applyFont="1" applyFill="1" applyBorder="1" applyAlignment="1" applyProtection="1">
      <alignment horizontal="left"/>
      <protection locked="0"/>
    </xf>
    <xf numFmtId="3" fontId="3" fillId="9" borderId="0" xfId="0" applyNumberFormat="1" applyFont="1" applyFill="1" applyAlignment="1" applyProtection="1">
      <alignment horizontal="left"/>
      <protection locked="0"/>
    </xf>
    <xf numFmtId="3" fontId="3" fillId="9" borderId="25" xfId="0" applyNumberFormat="1" applyFont="1" applyFill="1" applyBorder="1" applyAlignment="1" applyProtection="1">
      <alignment horizontal="left"/>
      <protection locked="0"/>
    </xf>
    <xf numFmtId="3" fontId="3" fillId="9" borderId="56" xfId="0" applyNumberFormat="1" applyFont="1" applyFill="1" applyBorder="1" applyAlignment="1" applyProtection="1">
      <alignment horizontal="left"/>
      <protection locked="0"/>
    </xf>
    <xf numFmtId="3" fontId="3" fillId="9" borderId="32" xfId="1" applyNumberFormat="1" applyFont="1" applyFill="1" applyBorder="1" applyAlignment="1" applyProtection="1">
      <protection locked="0"/>
    </xf>
    <xf numFmtId="168" fontId="3" fillId="0" borderId="0" xfId="1" applyNumberFormat="1" applyFont="1" applyFill="1" applyBorder="1" applyAlignment="1" applyProtection="1">
      <protection locked="0"/>
    </xf>
    <xf numFmtId="10" fontId="3" fillId="3" borderId="44" xfId="2" applyNumberFormat="1" applyFont="1" applyFill="1" applyBorder="1" applyAlignment="1" applyProtection="1">
      <protection locked="0"/>
    </xf>
    <xf numFmtId="10" fontId="3" fillId="4" borderId="43" xfId="2" applyNumberFormat="1" applyFont="1" applyFill="1" applyBorder="1" applyAlignment="1" applyProtection="1">
      <protection locked="0"/>
    </xf>
    <xf numFmtId="44" fontId="4" fillId="0" borderId="0" xfId="1" applyFont="1" applyAlignment="1" applyProtection="1">
      <protection locked="0"/>
    </xf>
    <xf numFmtId="6" fontId="0" fillId="7" borderId="6" xfId="0" applyNumberFormat="1" applyFill="1" applyBorder="1" applyAlignment="1" applyProtection="1">
      <alignment horizontal="right"/>
      <protection locked="0"/>
    </xf>
    <xf numFmtId="6" fontId="0" fillId="7" borderId="43" xfId="0" applyNumberFormat="1" applyFill="1" applyBorder="1" applyAlignment="1" applyProtection="1">
      <alignment horizontal="right"/>
      <protection locked="0"/>
    </xf>
    <xf numFmtId="3" fontId="4" fillId="7" borderId="7" xfId="1" applyNumberFormat="1" applyFont="1" applyFill="1" applyBorder="1" applyAlignment="1" applyProtection="1">
      <protection locked="0"/>
    </xf>
    <xf numFmtId="3" fontId="13" fillId="9" borderId="0" xfId="0" applyNumberFormat="1" applyFont="1" applyFill="1" applyAlignment="1" applyProtection="1">
      <alignment horizontal="left"/>
      <protection locked="0"/>
    </xf>
    <xf numFmtId="3" fontId="3" fillId="8" borderId="0" xfId="0" applyNumberFormat="1" applyFont="1" applyFill="1" applyAlignment="1" applyProtection="1">
      <alignment horizontal="right"/>
      <protection locked="0"/>
    </xf>
    <xf numFmtId="3" fontId="4" fillId="8" borderId="37" xfId="1" applyNumberFormat="1" applyFont="1" applyFill="1" applyBorder="1" applyAlignment="1" applyProtection="1">
      <alignment horizontal="right"/>
      <protection locked="0"/>
    </xf>
    <xf numFmtId="3" fontId="0" fillId="8" borderId="0" xfId="0" applyNumberFormat="1" applyFill="1" applyAlignment="1" applyProtection="1">
      <alignment horizontal="right"/>
      <protection locked="0"/>
    </xf>
    <xf numFmtId="3" fontId="0" fillId="8" borderId="32" xfId="0" applyNumberFormat="1" applyFill="1" applyBorder="1" applyAlignment="1" applyProtection="1">
      <alignment horizontal="right"/>
      <protection locked="0"/>
    </xf>
    <xf numFmtId="9" fontId="11" fillId="15" borderId="33" xfId="0" applyNumberFormat="1" applyFont="1" applyFill="1" applyBorder="1" applyAlignment="1" applyProtection="1">
      <alignment horizontal="center" wrapText="1"/>
      <protection locked="0"/>
    </xf>
    <xf numFmtId="0" fontId="18" fillId="14" borderId="63" xfId="0" applyFont="1" applyFill="1" applyBorder="1" applyProtection="1">
      <protection locked="0"/>
    </xf>
    <xf numFmtId="10" fontId="19" fillId="0" borderId="0" xfId="0" applyNumberFormat="1" applyFont="1" applyAlignment="1" applyProtection="1">
      <alignment horizontal="left" indent="1"/>
      <protection locked="0"/>
    </xf>
    <xf numFmtId="0" fontId="0" fillId="8" borderId="55" xfId="0" applyFill="1" applyBorder="1" applyProtection="1">
      <protection locked="0"/>
    </xf>
    <xf numFmtId="3" fontId="0" fillId="8" borderId="55" xfId="0" applyNumberFormat="1" applyFill="1" applyBorder="1" applyProtection="1">
      <protection locked="0"/>
    </xf>
    <xf numFmtId="3" fontId="0" fillId="8" borderId="55" xfId="0" applyNumberFormat="1" applyFill="1" applyBorder="1" applyAlignment="1" applyProtection="1">
      <alignment horizontal="right"/>
      <protection locked="0"/>
    </xf>
    <xf numFmtId="0" fontId="4" fillId="8" borderId="22" xfId="0" applyFont="1" applyFill="1" applyBorder="1" applyProtection="1">
      <protection locked="0"/>
    </xf>
    <xf numFmtId="0" fontId="4" fillId="8" borderId="3" xfId="0" applyFont="1" applyFill="1" applyBorder="1" applyProtection="1">
      <protection locked="0"/>
    </xf>
    <xf numFmtId="0" fontId="4" fillId="8" borderId="23" xfId="0" applyFont="1" applyFill="1" applyBorder="1" applyProtection="1">
      <protection locked="0"/>
    </xf>
    <xf numFmtId="0" fontId="6" fillId="14" borderId="63" xfId="3" applyFill="1" applyBorder="1" applyAlignment="1" applyProtection="1">
      <alignment horizontal="left"/>
      <protection locked="0"/>
    </xf>
    <xf numFmtId="0" fontId="6" fillId="14" borderId="57" xfId="3" applyFill="1" applyBorder="1" applyAlignment="1" applyProtection="1">
      <alignment horizontal="left"/>
      <protection locked="0"/>
    </xf>
    <xf numFmtId="3" fontId="0" fillId="8" borderId="3" xfId="0" applyNumberFormat="1" applyFill="1" applyBorder="1" applyAlignment="1" applyProtection="1">
      <alignment horizontal="center"/>
      <protection locked="0"/>
    </xf>
    <xf numFmtId="3" fontId="0" fillId="8" borderId="23" xfId="0" applyNumberFormat="1" applyFill="1" applyBorder="1" applyAlignment="1" applyProtection="1">
      <alignment horizontal="center"/>
      <protection locked="0"/>
    </xf>
    <xf numFmtId="3" fontId="4" fillId="6" borderId="111" xfId="0" applyNumberFormat="1" applyFont="1" applyFill="1" applyBorder="1" applyAlignment="1" applyProtection="1">
      <alignment horizontal="center" vertical="center"/>
      <protection locked="0"/>
    </xf>
    <xf numFmtId="3" fontId="4" fillId="6" borderId="114" xfId="0" applyNumberFormat="1" applyFont="1" applyFill="1" applyBorder="1" applyAlignment="1" applyProtection="1">
      <alignment horizontal="center" vertical="center"/>
      <protection locked="0"/>
    </xf>
    <xf numFmtId="3" fontId="4" fillId="6" borderId="112" xfId="0" applyNumberFormat="1" applyFont="1" applyFill="1" applyBorder="1" applyAlignment="1" applyProtection="1">
      <alignment horizontal="center" vertical="center"/>
      <protection locked="0"/>
    </xf>
    <xf numFmtId="3" fontId="4" fillId="6" borderId="115" xfId="0" applyNumberFormat="1" applyFont="1" applyFill="1" applyBorder="1" applyAlignment="1" applyProtection="1">
      <alignment horizontal="center" vertical="center"/>
      <protection locked="0"/>
    </xf>
    <xf numFmtId="0" fontId="12" fillId="9" borderId="90" xfId="0" applyFont="1" applyFill="1" applyBorder="1" applyAlignment="1" applyProtection="1">
      <alignment horizontal="right" wrapText="1"/>
      <protection locked="0"/>
    </xf>
    <xf numFmtId="0" fontId="12" fillId="9" borderId="80" xfId="0" applyFont="1" applyFill="1" applyBorder="1" applyAlignment="1" applyProtection="1">
      <alignment horizontal="right" wrapText="1"/>
      <protection locked="0"/>
    </xf>
    <xf numFmtId="0" fontId="12" fillId="9" borderId="81" xfId="0" applyFont="1" applyFill="1" applyBorder="1" applyAlignment="1" applyProtection="1">
      <alignment horizontal="right" wrapText="1"/>
      <protection locked="0"/>
    </xf>
    <xf numFmtId="0" fontId="3" fillId="8" borderId="88" xfId="0" applyFont="1" applyFill="1" applyBorder="1" applyAlignment="1" applyProtection="1">
      <alignment horizontal="right" wrapText="1"/>
      <protection locked="0"/>
    </xf>
    <xf numFmtId="0" fontId="3" fillId="8" borderId="89" xfId="0" applyFont="1" applyFill="1" applyBorder="1" applyAlignment="1" applyProtection="1">
      <alignment horizontal="right" wrapText="1"/>
      <protection locked="0"/>
    </xf>
    <xf numFmtId="0" fontId="3" fillId="8" borderId="107" xfId="0" applyFont="1" applyFill="1" applyBorder="1" applyAlignment="1" applyProtection="1">
      <alignment horizontal="right" wrapText="1"/>
      <protection locked="0"/>
    </xf>
    <xf numFmtId="0" fontId="3" fillId="8" borderId="106" xfId="0" applyFont="1" applyFill="1" applyBorder="1" applyAlignment="1" applyProtection="1">
      <alignment horizontal="right" wrapText="1"/>
      <protection locked="0"/>
    </xf>
    <xf numFmtId="0" fontId="3" fillId="8" borderId="78" xfId="0" applyFont="1" applyFill="1" applyBorder="1" applyAlignment="1" applyProtection="1">
      <alignment horizontal="right" wrapText="1"/>
      <protection locked="0"/>
    </xf>
    <xf numFmtId="0" fontId="3" fillId="8" borderId="79" xfId="0" applyFont="1" applyFill="1" applyBorder="1" applyAlignment="1" applyProtection="1">
      <alignment horizontal="right" wrapText="1"/>
      <protection locked="0"/>
    </xf>
    <xf numFmtId="0" fontId="12" fillId="9" borderId="42" xfId="0" applyFont="1" applyFill="1" applyBorder="1" applyAlignment="1" applyProtection="1">
      <alignment horizontal="right" wrapText="1" indent="1"/>
      <protection locked="0"/>
    </xf>
    <xf numFmtId="0" fontId="12" fillId="9" borderId="53" xfId="0" applyFont="1" applyFill="1" applyBorder="1" applyAlignment="1" applyProtection="1">
      <alignment horizontal="right" wrapText="1" indent="1"/>
      <protection locked="0"/>
    </xf>
    <xf numFmtId="3" fontId="4" fillId="0" borderId="0" xfId="0" applyNumberFormat="1" applyFont="1" applyAlignment="1" applyProtection="1">
      <alignment horizontal="left" vertical="top" wrapText="1"/>
      <protection locked="0"/>
    </xf>
    <xf numFmtId="0" fontId="3" fillId="8" borderId="0" xfId="0" applyFont="1" applyFill="1" applyAlignment="1" applyProtection="1">
      <alignment horizontal="left" vertical="center" wrapText="1"/>
      <protection locked="0"/>
    </xf>
    <xf numFmtId="3" fontId="1" fillId="6" borderId="22" xfId="0" applyNumberFormat="1" applyFont="1" applyFill="1" applyBorder="1" applyAlignment="1" applyProtection="1">
      <alignment horizontal="center" vertical="center" wrapText="1"/>
      <protection locked="0"/>
    </xf>
    <xf numFmtId="3" fontId="1" fillId="6" borderId="3" xfId="0" applyNumberFormat="1" applyFont="1" applyFill="1" applyBorder="1" applyAlignment="1" applyProtection="1">
      <alignment horizontal="center" vertical="center" wrapText="1"/>
      <protection locked="0"/>
    </xf>
    <xf numFmtId="3" fontId="1" fillId="6" borderId="23" xfId="0" applyNumberFormat="1" applyFont="1" applyFill="1" applyBorder="1" applyAlignment="1" applyProtection="1">
      <alignment horizontal="center" vertical="center" wrapText="1"/>
      <protection locked="0"/>
    </xf>
    <xf numFmtId="3" fontId="1" fillId="6" borderId="26" xfId="0" applyNumberFormat="1" applyFont="1" applyFill="1" applyBorder="1" applyAlignment="1" applyProtection="1">
      <alignment horizontal="center" vertical="center" wrapText="1"/>
      <protection locked="0"/>
    </xf>
    <xf numFmtId="3" fontId="1" fillId="6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6" borderId="27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110" xfId="0" applyNumberFormat="1" applyFont="1" applyFill="1" applyBorder="1" applyAlignment="1" applyProtection="1">
      <alignment horizontal="center" vertical="center"/>
      <protection locked="0"/>
    </xf>
    <xf numFmtId="3" fontId="4" fillId="6" borderId="117" xfId="0" applyNumberFormat="1" applyFont="1" applyFill="1" applyBorder="1" applyAlignment="1" applyProtection="1">
      <alignment horizontal="center" vertical="center"/>
      <protection locked="0"/>
    </xf>
    <xf numFmtId="3" fontId="4" fillId="6" borderId="110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117" xfId="0" applyNumberFormat="1" applyFont="1" applyFill="1" applyBorder="1" applyAlignment="1" applyProtection="1">
      <alignment horizontal="center" vertical="center" wrapText="1"/>
      <protection locked="0"/>
    </xf>
    <xf numFmtId="170" fontId="1" fillId="6" borderId="75" xfId="0" applyNumberFormat="1" applyFont="1" applyFill="1" applyBorder="1" applyAlignment="1" applyProtection="1">
      <alignment horizontal="left" wrapText="1" indent="1"/>
      <protection locked="0"/>
    </xf>
    <xf numFmtId="170" fontId="1" fillId="6" borderId="76" xfId="0" applyNumberFormat="1" applyFont="1" applyFill="1" applyBorder="1" applyAlignment="1" applyProtection="1">
      <alignment horizontal="left" wrapText="1" indent="1"/>
      <protection locked="0"/>
    </xf>
    <xf numFmtId="0" fontId="4" fillId="6" borderId="169" xfId="0" applyFont="1" applyFill="1" applyBorder="1" applyAlignment="1" applyProtection="1">
      <alignment horizontal="left"/>
      <protection locked="0"/>
    </xf>
    <xf numFmtId="0" fontId="4" fillId="6" borderId="37" xfId="0" applyFont="1" applyFill="1" applyBorder="1" applyAlignment="1" applyProtection="1">
      <alignment horizontal="left"/>
      <protection locked="0"/>
    </xf>
    <xf numFmtId="3" fontId="4" fillId="6" borderId="45" xfId="0" applyNumberFormat="1" applyFont="1" applyFill="1" applyBorder="1" applyAlignment="1" applyProtection="1">
      <alignment horizontal="center"/>
      <protection locked="0"/>
    </xf>
    <xf numFmtId="3" fontId="4" fillId="6" borderId="9" xfId="0" applyNumberFormat="1" applyFont="1" applyFill="1" applyBorder="1" applyAlignment="1" applyProtection="1">
      <alignment horizontal="center"/>
      <protection locked="0"/>
    </xf>
    <xf numFmtId="3" fontId="4" fillId="6" borderId="46" xfId="0" applyNumberFormat="1" applyFont="1" applyFill="1" applyBorder="1" applyAlignment="1" applyProtection="1">
      <alignment horizontal="center"/>
      <protection locked="0"/>
    </xf>
    <xf numFmtId="3" fontId="4" fillId="6" borderId="56" xfId="0" applyNumberFormat="1" applyFont="1" applyFill="1" applyBorder="1" applyAlignment="1" applyProtection="1">
      <alignment horizontal="center"/>
      <protection locked="0"/>
    </xf>
    <xf numFmtId="3" fontId="4" fillId="6" borderId="57" xfId="0" applyNumberFormat="1" applyFont="1" applyFill="1" applyBorder="1" applyAlignment="1" applyProtection="1">
      <alignment horizontal="center"/>
      <protection locked="0"/>
    </xf>
    <xf numFmtId="3" fontId="4" fillId="6" borderId="62" xfId="0" applyNumberFormat="1" applyFont="1" applyFill="1" applyBorder="1" applyAlignment="1" applyProtection="1">
      <alignment horizontal="center"/>
      <protection locked="0"/>
    </xf>
    <xf numFmtId="3" fontId="1" fillId="6" borderId="22" xfId="0" applyNumberFormat="1" applyFont="1" applyFill="1" applyBorder="1" applyAlignment="1" applyProtection="1">
      <alignment horizontal="center" vertical="center"/>
      <protection locked="0"/>
    </xf>
    <xf numFmtId="3" fontId="1" fillId="6" borderId="3" xfId="0" applyNumberFormat="1" applyFont="1" applyFill="1" applyBorder="1" applyAlignment="1" applyProtection="1">
      <alignment horizontal="center" vertical="center"/>
      <protection locked="0"/>
    </xf>
    <xf numFmtId="3" fontId="1" fillId="6" borderId="23" xfId="0" applyNumberFormat="1" applyFont="1" applyFill="1" applyBorder="1" applyAlignment="1" applyProtection="1">
      <alignment horizontal="center" vertical="center"/>
      <protection locked="0"/>
    </xf>
    <xf numFmtId="3" fontId="1" fillId="6" borderId="26" xfId="0" applyNumberFormat="1" applyFont="1" applyFill="1" applyBorder="1" applyAlignment="1" applyProtection="1">
      <alignment horizontal="center" vertical="center"/>
      <protection locked="0"/>
    </xf>
    <xf numFmtId="3" fontId="1" fillId="6" borderId="4" xfId="0" applyNumberFormat="1" applyFont="1" applyFill="1" applyBorder="1" applyAlignment="1" applyProtection="1">
      <alignment horizontal="center" vertical="center"/>
      <protection locked="0"/>
    </xf>
    <xf numFmtId="3" fontId="1" fillId="6" borderId="27" xfId="0" applyNumberFormat="1" applyFont="1" applyFill="1" applyBorder="1" applyAlignment="1" applyProtection="1">
      <alignment horizontal="center" vertical="center"/>
      <protection locked="0"/>
    </xf>
    <xf numFmtId="170" fontId="1" fillId="6" borderId="75" xfId="0" applyNumberFormat="1" applyFont="1" applyFill="1" applyBorder="1" applyAlignment="1" applyProtection="1">
      <alignment horizontal="left"/>
      <protection locked="0"/>
    </xf>
    <xf numFmtId="170" fontId="1" fillId="6" borderId="76" xfId="0" applyNumberFormat="1" applyFont="1" applyFill="1" applyBorder="1" applyAlignment="1" applyProtection="1">
      <alignment horizontal="left"/>
      <protection locked="0"/>
    </xf>
    <xf numFmtId="0" fontId="3" fillId="8" borderId="88" xfId="0" applyFont="1" applyFill="1" applyBorder="1" applyAlignment="1" applyProtection="1">
      <alignment horizontal="right"/>
      <protection locked="0"/>
    </xf>
    <xf numFmtId="0" fontId="3" fillId="8" borderId="107" xfId="0" applyFont="1" applyFill="1" applyBorder="1" applyAlignment="1" applyProtection="1">
      <alignment horizontal="right"/>
      <protection locked="0"/>
    </xf>
    <xf numFmtId="0" fontId="3" fillId="8" borderId="0" xfId="0" applyFont="1" applyFill="1" applyAlignment="1" applyProtection="1">
      <alignment horizontal="left" vertical="center"/>
      <protection locked="0"/>
    </xf>
    <xf numFmtId="0" fontId="3" fillId="8" borderId="106" xfId="0" applyFont="1" applyFill="1" applyBorder="1" applyAlignment="1" applyProtection="1">
      <alignment horizontal="right"/>
      <protection locked="0"/>
    </xf>
    <xf numFmtId="0" fontId="3" fillId="8" borderId="79" xfId="0" applyFont="1" applyFill="1" applyBorder="1" applyAlignment="1" applyProtection="1">
      <alignment horizontal="right"/>
      <protection locked="0"/>
    </xf>
    <xf numFmtId="0" fontId="12" fillId="9" borderId="90" xfId="0" applyFont="1" applyFill="1" applyBorder="1" applyAlignment="1" applyProtection="1">
      <alignment horizontal="right"/>
      <protection locked="0"/>
    </xf>
    <xf numFmtId="0" fontId="12" fillId="9" borderId="81" xfId="0" applyFont="1" applyFill="1" applyBorder="1" applyAlignment="1" applyProtection="1">
      <alignment horizontal="right"/>
      <protection locked="0"/>
    </xf>
    <xf numFmtId="0" fontId="4" fillId="4" borderId="5" xfId="0" applyFont="1" applyFill="1" applyBorder="1" applyAlignment="1" applyProtection="1">
      <alignment horizontal="left"/>
      <protection locked="0"/>
    </xf>
    <xf numFmtId="0" fontId="4" fillId="4" borderId="6" xfId="0" applyFont="1" applyFill="1" applyBorder="1" applyAlignment="1" applyProtection="1">
      <alignment horizontal="left"/>
      <protection locked="0"/>
    </xf>
    <xf numFmtId="0" fontId="4" fillId="4" borderId="44" xfId="0" applyFont="1" applyFill="1" applyBorder="1" applyAlignment="1" applyProtection="1">
      <alignment horizontal="left"/>
      <protection locked="0"/>
    </xf>
    <xf numFmtId="0" fontId="4" fillId="4" borderId="5" xfId="0" applyFont="1" applyFill="1" applyBorder="1" applyAlignment="1" applyProtection="1">
      <alignment horizontal="left" wrapText="1"/>
      <protection locked="0"/>
    </xf>
    <xf numFmtId="0" fontId="4" fillId="4" borderId="6" xfId="0" applyFont="1" applyFill="1" applyBorder="1" applyAlignment="1" applyProtection="1">
      <alignment horizontal="left" wrapText="1"/>
      <protection locked="0"/>
    </xf>
    <xf numFmtId="0" fontId="4" fillId="4" borderId="44" xfId="0" applyFont="1" applyFill="1" applyBorder="1" applyAlignment="1" applyProtection="1">
      <alignment horizontal="left" wrapText="1"/>
      <protection locked="0"/>
    </xf>
    <xf numFmtId="3" fontId="0" fillId="8" borderId="3" xfId="0" applyNumberFormat="1" applyFill="1" applyBorder="1" applyAlignment="1" applyProtection="1">
      <alignment horizontal="right"/>
      <protection locked="0"/>
    </xf>
    <xf numFmtId="3" fontId="0" fillId="8" borderId="23" xfId="0" applyNumberForma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4" fillId="6" borderId="5" xfId="0" applyFont="1" applyFill="1" applyBorder="1" applyAlignment="1" applyProtection="1">
      <alignment horizontal="center"/>
      <protection locked="0"/>
    </xf>
    <xf numFmtId="0" fontId="4" fillId="6" borderId="6" xfId="0" applyFont="1" applyFill="1" applyBorder="1" applyAlignment="1" applyProtection="1">
      <alignment horizontal="center"/>
      <protection locked="0"/>
    </xf>
    <xf numFmtId="0" fontId="4" fillId="6" borderId="7" xfId="0" applyFont="1" applyFill="1" applyBorder="1" applyAlignment="1" applyProtection="1">
      <alignment horizontal="center"/>
      <protection locked="0"/>
    </xf>
    <xf numFmtId="10" fontId="0" fillId="2" borderId="31" xfId="0" applyNumberFormat="1" applyFill="1" applyBorder="1" applyAlignment="1" applyProtection="1">
      <alignment horizontal="right"/>
      <protection locked="0"/>
    </xf>
    <xf numFmtId="10" fontId="0" fillId="2" borderId="0" xfId="0" applyNumberFormat="1" applyFill="1" applyAlignment="1" applyProtection="1">
      <alignment horizontal="right"/>
      <protection locked="0"/>
    </xf>
    <xf numFmtId="10" fontId="4" fillId="7" borderId="63" xfId="0" applyNumberFormat="1" applyFont="1" applyFill="1" applyBorder="1" applyAlignment="1" applyProtection="1">
      <alignment horizontal="right"/>
      <protection locked="0"/>
    </xf>
    <xf numFmtId="10" fontId="4" fillId="7" borderId="57" xfId="0" applyNumberFormat="1" applyFont="1" applyFill="1" applyBorder="1" applyAlignment="1" applyProtection="1">
      <alignment horizontal="right"/>
      <protection locked="0"/>
    </xf>
    <xf numFmtId="10" fontId="0" fillId="2" borderId="8" xfId="0" applyNumberFormat="1" applyFill="1" applyBorder="1" applyAlignment="1" applyProtection="1">
      <alignment horizontal="right"/>
      <protection locked="0"/>
    </xf>
    <xf numFmtId="10" fontId="0" fillId="2" borderId="9" xfId="0" applyNumberFormat="1" applyFill="1" applyBorder="1" applyAlignment="1" applyProtection="1">
      <alignment horizontal="right"/>
      <protection locked="0"/>
    </xf>
    <xf numFmtId="0" fontId="3" fillId="2" borderId="146" xfId="0" applyFont="1" applyFill="1" applyBorder="1" applyAlignment="1" applyProtection="1">
      <alignment horizontal="right" wrapText="1"/>
      <protection locked="0"/>
    </xf>
    <xf numFmtId="0" fontId="3" fillId="2" borderId="147" xfId="0" applyFont="1" applyFill="1" applyBorder="1" applyAlignment="1" applyProtection="1">
      <alignment horizontal="right" wrapText="1"/>
      <protection locked="0"/>
    </xf>
    <xf numFmtId="0" fontId="3" fillId="2" borderId="148" xfId="0" applyFont="1" applyFill="1" applyBorder="1" applyAlignment="1" applyProtection="1">
      <alignment horizontal="right" wrapText="1"/>
      <protection locked="0"/>
    </xf>
    <xf numFmtId="0" fontId="3" fillId="2" borderId="149" xfId="0" applyFont="1" applyFill="1" applyBorder="1" applyAlignment="1" applyProtection="1">
      <alignment horizontal="right" wrapText="1"/>
      <protection locked="0"/>
    </xf>
    <xf numFmtId="0" fontId="3" fillId="2" borderId="150" xfId="0" applyFont="1" applyFill="1" applyBorder="1" applyAlignment="1" applyProtection="1">
      <alignment horizontal="right" wrapText="1"/>
      <protection locked="0"/>
    </xf>
    <xf numFmtId="0" fontId="3" fillId="2" borderId="151" xfId="0" applyFont="1" applyFill="1" applyBorder="1" applyAlignment="1" applyProtection="1">
      <alignment horizontal="right" wrapText="1"/>
      <protection locked="0"/>
    </xf>
    <xf numFmtId="0" fontId="3" fillId="2" borderId="152" xfId="0" quotePrefix="1" applyFont="1" applyFill="1" applyBorder="1" applyAlignment="1" applyProtection="1">
      <alignment horizontal="center"/>
      <protection locked="0"/>
    </xf>
    <xf numFmtId="0" fontId="3" fillId="2" borderId="27" xfId="0" quotePrefix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left"/>
    </xf>
    <xf numFmtId="0" fontId="0" fillId="2" borderId="32" xfId="0" applyFill="1" applyBorder="1" applyAlignment="1">
      <alignment horizontal="left"/>
    </xf>
    <xf numFmtId="0" fontId="4" fillId="6" borderId="8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32" xfId="0" applyFont="1" applyFill="1" applyBorder="1" applyAlignment="1">
      <alignment horizontal="left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57">
    <dxf>
      <font>
        <color theme="5" tint="0.59996337778862885"/>
      </font>
      <fill>
        <patternFill patternType="solid">
          <bgColor theme="5" tint="0.59996337778862885"/>
        </patternFill>
      </fill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numFmt numFmtId="14" formatCode="0.00%"/>
    </dxf>
    <dxf>
      <numFmt numFmtId="3" formatCode="#,##0"/>
    </dxf>
    <dxf>
      <font>
        <color rgb="FF9C0006"/>
      </font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2" defaultPivotStyle="PivotStyleLight16"/>
  <colors>
    <mruColors>
      <color rgb="FF701304"/>
      <color rgb="FFFFFF66"/>
      <color rgb="FFEAEAEA"/>
      <color rgb="FFE2E2E2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251459</xdr:colOff>
      <xdr:row>0</xdr:row>
      <xdr:rowOff>87630</xdr:rowOff>
    </xdr:from>
    <xdr:to>
      <xdr:col>11</xdr:col>
      <xdr:colOff>342900</xdr:colOff>
      <xdr:row>10</xdr:row>
      <xdr:rowOff>28576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766309" y="87630"/>
          <a:ext cx="4434841" cy="1579246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1050" baseline="0">
              <a:latin typeface="Arial" panose="020B0604020202020204" pitchFamily="34" charset="0"/>
              <a:cs typeface="Arial" panose="020B0604020202020204" pitchFamily="34" charset="0"/>
            </a:rPr>
            <a:t>Add K Award Cap based on the Table of IC-Specific Information linked in the FOA.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1050" baseline="0">
              <a:latin typeface="Arial" panose="020B0604020202020204" pitchFamily="34" charset="0"/>
              <a:cs typeface="Arial" panose="020B0604020202020204" pitchFamily="34" charset="0"/>
            </a:rPr>
            <a:t>Select appropriate K Award calculator based on investigator salary type and enter their IU Salary information.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1050" baseline="0">
              <a:latin typeface="Arial" panose="020B0604020202020204" pitchFamily="34" charset="0"/>
              <a:cs typeface="Arial" panose="020B0604020202020204" pitchFamily="34" charset="0"/>
            </a:rPr>
            <a:t>Add their Effort to the appropriate cells.  Please keep in mind minimum effort requirements.</a:t>
          </a:r>
        </a:p>
        <a:p>
          <a:pPr marL="171450" indent="-171450">
            <a:buFont typeface="Wingdings" panose="05000000000000000000" pitchFamily="2" charset="2"/>
            <a:buChar char="v"/>
          </a:pPr>
          <a:r>
            <a:rPr lang="en-US" sz="1050" baseline="0">
              <a:latin typeface="Arial" panose="020B0604020202020204" pitchFamily="34" charset="0"/>
              <a:cs typeface="Arial" panose="020B0604020202020204" pitchFamily="34" charset="0"/>
            </a:rPr>
            <a:t>Copy and paste Req. Salary information into main budget tab under the Salary columns.  It is okay to overwrite the current formulae.</a:t>
          </a:r>
        </a:p>
        <a:p>
          <a:pPr marL="171450" indent="-171450">
            <a:buFont typeface="Wingdings" panose="05000000000000000000" pitchFamily="2" charset="2"/>
            <a:buChar char="v"/>
          </a:pP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esearch.iu.edu/funding-proposals/proposals/budgets/rates.html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grants.nih.gov/grants/guide/notice-files/NOT-OD-05-004.html" TargetMode="External"/><Relationship Id="rId1" Type="http://schemas.openxmlformats.org/officeDocument/2006/relationships/printerSettings" Target="../printerSettings/printerSettings3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research.iu.edu/funding-proposals/proposals/budgets/rate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grants.nih.gov/grants/how-to-apply-application-guide/format-and-write/develop-your-budget.htm" TargetMode="External"/><Relationship Id="rId2" Type="http://schemas.openxmlformats.org/officeDocument/2006/relationships/hyperlink" Target="https://research.iu.edu/funding-proposals/proposals/budgets/rates.html" TargetMode="External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"/>
  <sheetViews>
    <sheetView topLeftCell="A3" workbookViewId="0">
      <selection activeCell="L18" sqref="L18"/>
    </sheetView>
  </sheetViews>
  <sheetFormatPr defaultRowHeight="12.75" x14ac:dyDescent="0.2"/>
  <cols>
    <col min="1" max="1" width="29.42578125" bestFit="1" customWidth="1"/>
    <col min="2" max="2" width="30.28515625" bestFit="1" customWidth="1"/>
    <col min="3" max="3" width="30.28515625" style="188" hidden="1" customWidth="1"/>
    <col min="4" max="4" width="3" style="188" hidden="1" customWidth="1"/>
    <col min="10" max="10" width="10.140625" bestFit="1" customWidth="1"/>
    <col min="18" max="18" width="10.140625" bestFit="1" customWidth="1"/>
    <col min="20" max="20" width="11.140625" bestFit="1" customWidth="1"/>
  </cols>
  <sheetData>
    <row r="1" spans="1:20" hidden="1" x14ac:dyDescent="0.2">
      <c r="E1" s="204">
        <v>4</v>
      </c>
      <c r="F1" s="204">
        <v>7</v>
      </c>
      <c r="G1" s="204">
        <v>10</v>
      </c>
      <c r="H1" s="205">
        <v>13</v>
      </c>
      <c r="I1" s="204">
        <v>16</v>
      </c>
      <c r="J1" s="187"/>
    </row>
    <row r="2" spans="1:20" hidden="1" x14ac:dyDescent="0.2">
      <c r="E2" s="204">
        <v>15</v>
      </c>
      <c r="F2" s="204">
        <v>18</v>
      </c>
      <c r="G2" s="204">
        <v>21</v>
      </c>
      <c r="H2" s="205">
        <v>24</v>
      </c>
      <c r="I2" s="204">
        <v>27</v>
      </c>
      <c r="J2" s="187"/>
    </row>
    <row r="3" spans="1:20" ht="13.5" thickBot="1" x14ac:dyDescent="0.25">
      <c r="E3" s="204"/>
      <c r="F3" s="204"/>
      <c r="G3" s="204"/>
      <c r="H3" s="204"/>
      <c r="I3" s="204"/>
      <c r="J3" s="187"/>
      <c r="L3" t="s">
        <v>126</v>
      </c>
      <c r="N3" t="s">
        <v>125</v>
      </c>
      <c r="O3" s="203">
        <v>0.1</v>
      </c>
    </row>
    <row r="4" spans="1:20" ht="13.5" thickBot="1" x14ac:dyDescent="0.25">
      <c r="A4" s="213"/>
      <c r="B4" s="214"/>
      <c r="C4" s="215"/>
      <c r="D4" s="215"/>
      <c r="E4" s="226" t="s">
        <v>3</v>
      </c>
      <c r="F4" s="239" t="s">
        <v>4</v>
      </c>
      <c r="G4" s="226" t="s">
        <v>5</v>
      </c>
      <c r="H4" s="239" t="s">
        <v>6</v>
      </c>
      <c r="I4" s="232" t="s">
        <v>7</v>
      </c>
      <c r="J4" s="219" t="s">
        <v>8</v>
      </c>
      <c r="M4" s="245" t="s">
        <v>3</v>
      </c>
      <c r="N4" s="246" t="s">
        <v>4</v>
      </c>
      <c r="O4" s="245" t="s">
        <v>5</v>
      </c>
      <c r="P4" s="246" t="s">
        <v>6</v>
      </c>
      <c r="Q4" s="245" t="s">
        <v>7</v>
      </c>
      <c r="R4" s="219" t="s">
        <v>8</v>
      </c>
    </row>
    <row r="5" spans="1:20" x14ac:dyDescent="0.2">
      <c r="A5" s="206" t="s">
        <v>53</v>
      </c>
      <c r="B5" s="207" t="s">
        <v>124</v>
      </c>
      <c r="C5" s="208" t="s">
        <v>102</v>
      </c>
      <c r="D5" s="208" t="s">
        <v>117</v>
      </c>
      <c r="E5" s="227">
        <f ca="1">SUMIF('Indiana University'!$K$8:$AA$43,$C5,'Indiana University'!N$8:N$43)+SUMIF('Indiana University'!$K$8:$AA$43,"summer",'Indiana University'!N$8:N$43)</f>
        <v>0</v>
      </c>
      <c r="F5" s="240">
        <f ca="1">SUMIF('Indiana University'!$K$8:$AA$43,$C5,'Indiana University'!Q$8:Q$43)+SUMIF('Indiana University'!$K$8:$AA$43,"summer",'Indiana University'!Q$8:Q$43)</f>
        <v>0</v>
      </c>
      <c r="G5" s="227">
        <f ca="1">SUMIF('Indiana University'!$K$8:$AA$43,$C5,'Indiana University'!T$8:T$43)+SUMIF('Indiana University'!$K$8:$AA$43,"summer",'Indiana University'!T$8:T$43)</f>
        <v>0</v>
      </c>
      <c r="H5" s="240">
        <f ca="1">SUMIF('Indiana University'!$K$8:$AA$43,$C5,'Indiana University'!W$8:W$43)+SUMIF('Indiana University'!$K$8:$AA$43,"summer",'Indiana University'!W$8:W$43)</f>
        <v>0</v>
      </c>
      <c r="I5" s="233">
        <f ca="1">SUMIF('Indiana University'!$K$8:$AA$43,$C5,'Indiana University'!Z$8:Z$43)+SUMIF('Indiana University'!$K$8:$AA$43,"summer",'Indiana University'!Z$8:Z$43)</f>
        <v>0</v>
      </c>
      <c r="J5" s="220">
        <f t="shared" ref="J5:J32" ca="1" si="0">SUM(E5:I5)</f>
        <v>0</v>
      </c>
      <c r="L5" s="203">
        <v>0.02</v>
      </c>
      <c r="M5" s="254">
        <f t="shared" ref="M5:M28" ca="1" si="1">IF($L5="",E5*(1-$O$3),E5*(1-$L5))</f>
        <v>0</v>
      </c>
      <c r="N5" s="255">
        <f t="shared" ref="N5:N28" ca="1" si="2">IF($L5="",F5*(1-$O$3),F5*(1-$L5))</f>
        <v>0</v>
      </c>
      <c r="O5" s="254">
        <f t="shared" ref="O5:O28" ca="1" si="3">IF($L5="",G5*(1-$O$3),G5*(1-$L5))</f>
        <v>0</v>
      </c>
      <c r="P5" s="255">
        <f t="shared" ref="P5:P28" ca="1" si="4">IF($L5="",H5*(1-$O$3),H5*(1-$L5))</f>
        <v>0</v>
      </c>
      <c r="Q5" s="254">
        <f t="shared" ref="Q5:Q28" ca="1" si="5">IF($L5="",I5*(1-$O$3),I5*(1-$L5))</f>
        <v>0</v>
      </c>
      <c r="R5" s="220">
        <f ca="1">SUM(M5:Q5)</f>
        <v>0</v>
      </c>
      <c r="T5" s="259"/>
    </row>
    <row r="6" spans="1:20" x14ac:dyDescent="0.2">
      <c r="A6" s="209"/>
      <c r="B6" t="s">
        <v>123</v>
      </c>
      <c r="C6" s="188" t="s">
        <v>15</v>
      </c>
      <c r="D6" s="188" t="s">
        <v>117</v>
      </c>
      <c r="E6" s="228">
        <f ca="1">SUMIF('Indiana University'!$K$8:$AA$43,$C6,'Indiana University'!N$8:N$43)</f>
        <v>0</v>
      </c>
      <c r="F6" s="241">
        <f ca="1">SUMIF('Indiana University'!$K$8:$AA$43,$C6,'Indiana University'!Q$8:Q$43)</f>
        <v>0</v>
      </c>
      <c r="G6" s="228">
        <f ca="1">SUMIF('Indiana University'!$K$8:$AA$43,$C6,'Indiana University'!T$8:T$43)</f>
        <v>0</v>
      </c>
      <c r="H6" s="241">
        <f ca="1">SUMIF('Indiana University'!$K$8:$AA$43,$C6,'Indiana University'!W$8:W$43)</f>
        <v>0</v>
      </c>
      <c r="I6" s="234">
        <f ca="1">SUMIF('Indiana University'!$K$8:$AA$43,$C6,'Indiana University'!Z$8:Z$43)</f>
        <v>0</v>
      </c>
      <c r="J6" s="221">
        <f t="shared" ca="1" si="0"/>
        <v>0</v>
      </c>
      <c r="L6" s="203"/>
      <c r="M6" s="247">
        <f t="shared" ca="1" si="1"/>
        <v>0</v>
      </c>
      <c r="N6" s="248">
        <f t="shared" ca="1" si="2"/>
        <v>0</v>
      </c>
      <c r="O6" s="247">
        <f t="shared" ca="1" si="3"/>
        <v>0</v>
      </c>
      <c r="P6" s="248">
        <f t="shared" ca="1" si="4"/>
        <v>0</v>
      </c>
      <c r="Q6" s="247">
        <f t="shared" ca="1" si="5"/>
        <v>0</v>
      </c>
      <c r="R6" s="221">
        <f t="shared" ref="R6:R32" ca="1" si="6">SUM(M6:Q6)</f>
        <v>0</v>
      </c>
      <c r="T6" s="259"/>
    </row>
    <row r="7" spans="1:20" x14ac:dyDescent="0.2">
      <c r="A7" s="209"/>
      <c r="B7" t="s">
        <v>122</v>
      </c>
      <c r="C7" s="188" t="s">
        <v>103</v>
      </c>
      <c r="D7" s="188" t="s">
        <v>117</v>
      </c>
      <c r="E7" s="228">
        <f ca="1">SUMIF('Indiana University'!$K$8:$AA$43,$C7,'Indiana University'!N$8:N$43)</f>
        <v>0</v>
      </c>
      <c r="F7" s="241">
        <f ca="1">SUMIF('Indiana University'!$K$8:$AA$43,$C7,'Indiana University'!Q$8:Q$43)</f>
        <v>0</v>
      </c>
      <c r="G7" s="228">
        <f ca="1">SUMIF('Indiana University'!$K$8:$AA$43,$C7,'Indiana University'!T$8:T$43)</f>
        <v>0</v>
      </c>
      <c r="H7" s="241">
        <f ca="1">SUMIF('Indiana University'!$K$8:$AA$43,$C7,'Indiana University'!W$8:W$43)</f>
        <v>0</v>
      </c>
      <c r="I7" s="234">
        <f ca="1">SUMIF('Indiana University'!$K$8:$AA$43,$C7,'Indiana University'!Z$8:Z$43)</f>
        <v>0</v>
      </c>
      <c r="J7" s="221">
        <f t="shared" ca="1" si="0"/>
        <v>0</v>
      </c>
      <c r="L7" s="203"/>
      <c r="M7" s="247">
        <f t="shared" ca="1" si="1"/>
        <v>0</v>
      </c>
      <c r="N7" s="248">
        <f t="shared" ca="1" si="2"/>
        <v>0</v>
      </c>
      <c r="O7" s="247">
        <f t="shared" ca="1" si="3"/>
        <v>0</v>
      </c>
      <c r="P7" s="248">
        <f t="shared" ca="1" si="4"/>
        <v>0</v>
      </c>
      <c r="Q7" s="247">
        <f t="shared" ca="1" si="5"/>
        <v>0</v>
      </c>
      <c r="R7" s="221">
        <f t="shared" ca="1" si="6"/>
        <v>0</v>
      </c>
    </row>
    <row r="8" spans="1:20" x14ac:dyDescent="0.2">
      <c r="A8" s="209"/>
      <c r="B8" t="s">
        <v>121</v>
      </c>
      <c r="D8" s="188" t="s">
        <v>117</v>
      </c>
      <c r="E8" s="228">
        <f ca="1">SUMIF('Indiana University'!$K$8:$AA$43,"hrly&lt;900",'Indiana University'!N$8:N$43)+SUMIF('Indiana University'!$K$8:$AA$43,"hrly&gt;900",'Indiana University'!N$8:N$43)+SUMIF('Indiana University'!$K$8:$AA$43,"none",'Indiana University'!N$8:N$43)</f>
        <v>0</v>
      </c>
      <c r="F8" s="241">
        <f ca="1">SUMIF('Indiana University'!$K$8:$AA$43,"hrly&lt;900",'Indiana University'!Q$8:Q$43)+SUMIF('Indiana University'!$K$8:$AA$43,"hrly&gt;900",'Indiana University'!Q$8:Q$43)+SUMIF('Indiana University'!$K$8:$AA$43,"none",'Indiana University'!Q$8:Q$43)</f>
        <v>0</v>
      </c>
      <c r="G8" s="228">
        <f ca="1">SUMIF('Indiana University'!$K$8:$AA$43,"hrly&lt;900",'Indiana University'!T$8:T$43)+SUMIF('Indiana University'!$K$8:$AA$43,"hrly&gt;900",'Indiana University'!T$8:T$43)+SUMIF('Indiana University'!$K$8:$AA$43,"none",'Indiana University'!T$8:T$43)</f>
        <v>0</v>
      </c>
      <c r="H8" s="241">
        <f ca="1">SUMIF('Indiana University'!$K$8:$AA$43,"hrly&lt;900",'Indiana University'!W$8:W$43)+SUMIF('Indiana University'!$K$8:$AA$43,"hrly&gt;900",'Indiana University'!W$8:W$43)+SUMIF('Indiana University'!$K$8:$AA$43,"none",'Indiana University'!W$8:W$43)</f>
        <v>0</v>
      </c>
      <c r="I8" s="234">
        <f ca="1">SUMIF('Indiana University'!$K$8:$AA$43,"hrly&lt;900",'Indiana University'!Z$8:Z$43)+SUMIF('Indiana University'!$K$8:$AA$43,"hrly&gt;900",'Indiana University'!Z$8:Z$43)+SUMIF('Indiana University'!$K$8:$AA$43,"none",'Indiana University'!Z$8:Z$43)</f>
        <v>0</v>
      </c>
      <c r="J8" s="221">
        <f t="shared" ca="1" si="0"/>
        <v>0</v>
      </c>
      <c r="L8" s="203"/>
      <c r="M8" s="247">
        <f t="shared" ca="1" si="1"/>
        <v>0</v>
      </c>
      <c r="N8" s="248">
        <f t="shared" ca="1" si="2"/>
        <v>0</v>
      </c>
      <c r="O8" s="247">
        <f t="shared" ca="1" si="3"/>
        <v>0</v>
      </c>
      <c r="P8" s="248">
        <f t="shared" ca="1" si="4"/>
        <v>0</v>
      </c>
      <c r="Q8" s="247">
        <f t="shared" ca="1" si="5"/>
        <v>0</v>
      </c>
      <c r="R8" s="221">
        <f t="shared" ca="1" si="6"/>
        <v>0</v>
      </c>
    </row>
    <row r="9" spans="1:20" x14ac:dyDescent="0.2">
      <c r="A9" s="209"/>
      <c r="B9" t="s">
        <v>120</v>
      </c>
      <c r="C9" s="188" t="s">
        <v>41</v>
      </c>
      <c r="D9" s="188" t="s">
        <v>117</v>
      </c>
      <c r="E9" s="228">
        <f ca="1">SUMIF('Indiana University'!$K$8:$AA$43,$C9,'Indiana University'!N$8:N$43)</f>
        <v>0</v>
      </c>
      <c r="F9" s="241">
        <f ca="1">SUMIF('Indiana University'!$K$8:$AA$43,$C9,'Indiana University'!Q$8:Q$43)</f>
        <v>0</v>
      </c>
      <c r="G9" s="228">
        <f ca="1">SUMIF('Indiana University'!$K$8:$AA$43,$C9,'Indiana University'!T$8:T$43)</f>
        <v>0</v>
      </c>
      <c r="H9" s="241">
        <f ca="1">SUMIF('Indiana University'!$K$8:$AA$43,$C9,'Indiana University'!W$8:W$43)</f>
        <v>0</v>
      </c>
      <c r="I9" s="234">
        <f ca="1">SUMIF('Indiana University'!$K$8:$AA$43,$C9,'Indiana University'!Z$8:Z$43)</f>
        <v>0</v>
      </c>
      <c r="J9" s="221">
        <f t="shared" ca="1" si="0"/>
        <v>0</v>
      </c>
      <c r="L9" s="203"/>
      <c r="M9" s="247">
        <f t="shared" ca="1" si="1"/>
        <v>0</v>
      </c>
      <c r="N9" s="248">
        <f t="shared" ca="1" si="2"/>
        <v>0</v>
      </c>
      <c r="O9" s="247">
        <f t="shared" ca="1" si="3"/>
        <v>0</v>
      </c>
      <c r="P9" s="248">
        <f t="shared" ca="1" si="4"/>
        <v>0</v>
      </c>
      <c r="Q9" s="247">
        <f t="shared" ca="1" si="5"/>
        <v>0</v>
      </c>
      <c r="R9" s="221">
        <f t="shared" ca="1" si="6"/>
        <v>0</v>
      </c>
    </row>
    <row r="10" spans="1:20" ht="13.5" thickBot="1" x14ac:dyDescent="0.25">
      <c r="A10" s="210"/>
      <c r="B10" s="211" t="s">
        <v>119</v>
      </c>
      <c r="C10" s="212" t="s">
        <v>14</v>
      </c>
      <c r="D10" s="212" t="s">
        <v>117</v>
      </c>
      <c r="E10" s="229">
        <f ca="1">SUMIF('Indiana University'!$K$8:$AA$43,$C10,'Indiana University'!N$8:N$43)</f>
        <v>0</v>
      </c>
      <c r="F10" s="242">
        <f ca="1">SUMIF('Indiana University'!$K$8:$AA$43,$C10,'Indiana University'!Q$8:Q$43)</f>
        <v>0</v>
      </c>
      <c r="G10" s="229">
        <f ca="1">SUMIF('Indiana University'!$K$8:$AA$43,$C10,'Indiana University'!T$8:T$43)</f>
        <v>0</v>
      </c>
      <c r="H10" s="242">
        <f ca="1">SUMIF('Indiana University'!$K$8:$AA$43,$C10,'Indiana University'!W$8:W$43)</f>
        <v>0</v>
      </c>
      <c r="I10" s="235">
        <f ca="1">SUMIF('Indiana University'!$K$8:$AA$43,$C10,'Indiana University'!Z$8:Z$43)</f>
        <v>0</v>
      </c>
      <c r="J10" s="222">
        <f t="shared" ca="1" si="0"/>
        <v>0</v>
      </c>
      <c r="L10" s="203"/>
      <c r="M10" s="250">
        <f t="shared" ca="1" si="1"/>
        <v>0</v>
      </c>
      <c r="N10" s="251">
        <f t="shared" ca="1" si="2"/>
        <v>0</v>
      </c>
      <c r="O10" s="250">
        <f t="shared" ca="1" si="3"/>
        <v>0</v>
      </c>
      <c r="P10" s="251">
        <f t="shared" ca="1" si="4"/>
        <v>0</v>
      </c>
      <c r="Q10" s="250">
        <f t="shared" ca="1" si="5"/>
        <v>0</v>
      </c>
      <c r="R10" s="222">
        <f t="shared" ca="1" si="6"/>
        <v>0</v>
      </c>
    </row>
    <row r="11" spans="1:20" x14ac:dyDescent="0.2">
      <c r="A11" s="206" t="s">
        <v>54</v>
      </c>
      <c r="B11" s="207" t="s">
        <v>124</v>
      </c>
      <c r="C11" s="208" t="s">
        <v>102</v>
      </c>
      <c r="D11" s="208" t="s">
        <v>117</v>
      </c>
      <c r="E11" s="227">
        <f ca="1">SUMIF('Indiana University'!$K$8:$AA$43,$C11,'Indiana University'!O$8:O$43)+SUMIF('Indiana University'!$K$8:$AA$43,"summer",'Indiana University'!O$8:O$43)</f>
        <v>0</v>
      </c>
      <c r="F11" s="240">
        <f ca="1">SUMIF('Indiana University'!$K$8:$AA$43,$C11,'Indiana University'!R$8:R$43)+SUMIF('Indiana University'!$K$8:$AA$43,"summer",'Indiana University'!R$8:R$43)</f>
        <v>0</v>
      </c>
      <c r="G11" s="227">
        <f ca="1">SUMIF('Indiana University'!$K$8:$AA$43,$C11,'Indiana University'!U$8:U$43)+SUMIF('Indiana University'!$K$8:$AA$43,"summer",'Indiana University'!U$8:U$43)</f>
        <v>0</v>
      </c>
      <c r="H11" s="240">
        <f ca="1">SUMIF('Indiana University'!$K$8:$AA$43,$C11,'Indiana University'!X$8:X$43)+SUMIF('Indiana University'!$K$8:$AA$43,"summer",'Indiana University'!X$8:X$43)</f>
        <v>0</v>
      </c>
      <c r="I11" s="233">
        <f ca="1">SUMIF('Indiana University'!$K$8:$AA$43,$C11,'Indiana University'!AA$8:AA$43)+SUMIF('Indiana University'!$K$8:$AA$43,"summer",'Indiana University'!AA$8:AA$43)</f>
        <v>0</v>
      </c>
      <c r="J11" s="220">
        <f t="shared" ca="1" si="0"/>
        <v>0</v>
      </c>
      <c r="L11" s="203"/>
      <c r="M11" s="254">
        <f t="shared" ca="1" si="1"/>
        <v>0</v>
      </c>
      <c r="N11" s="255">
        <f t="shared" ca="1" si="2"/>
        <v>0</v>
      </c>
      <c r="O11" s="254">
        <f t="shared" ca="1" si="3"/>
        <v>0</v>
      </c>
      <c r="P11" s="255">
        <f t="shared" ca="1" si="4"/>
        <v>0</v>
      </c>
      <c r="Q11" s="254">
        <f t="shared" ca="1" si="5"/>
        <v>0</v>
      </c>
      <c r="R11" s="220">
        <f t="shared" ca="1" si="6"/>
        <v>0</v>
      </c>
    </row>
    <row r="12" spans="1:20" x14ac:dyDescent="0.2">
      <c r="A12" s="209"/>
      <c r="B12" t="s">
        <v>123</v>
      </c>
      <c r="C12" s="188" t="s">
        <v>15</v>
      </c>
      <c r="D12" s="188" t="s">
        <v>117</v>
      </c>
      <c r="E12" s="228">
        <f ca="1">SUMIF('Indiana University'!$K$8:$AA$43,$C12,'Indiana University'!O$8:O$43)</f>
        <v>0</v>
      </c>
      <c r="F12" s="241">
        <f ca="1">SUMIF('Indiana University'!$K$8:$AA$43,$C12,'Indiana University'!R$8:R$43)</f>
        <v>0</v>
      </c>
      <c r="G12" s="228">
        <f ca="1">SUMIF('Indiana University'!$K$8:$AA$43,$C12,'Indiana University'!U$8:U$43)</f>
        <v>0</v>
      </c>
      <c r="H12" s="241">
        <f ca="1">SUMIF('Indiana University'!$K$8:$AA$43,$C12,'Indiana University'!X$8:X$43)</f>
        <v>0</v>
      </c>
      <c r="I12" s="234">
        <f ca="1">SUMIF('Indiana University'!$K$8:$AA$43,$C12,'Indiana University'!AA$8:AA$43)</f>
        <v>0</v>
      </c>
      <c r="J12" s="221">
        <f t="shared" ca="1" si="0"/>
        <v>0</v>
      </c>
      <c r="L12" s="203"/>
      <c r="M12" s="247">
        <f t="shared" ca="1" si="1"/>
        <v>0</v>
      </c>
      <c r="N12" s="248">
        <f t="shared" ca="1" si="2"/>
        <v>0</v>
      </c>
      <c r="O12" s="247">
        <f t="shared" ca="1" si="3"/>
        <v>0</v>
      </c>
      <c r="P12" s="248">
        <f t="shared" ca="1" si="4"/>
        <v>0</v>
      </c>
      <c r="Q12" s="247">
        <f t="shared" ca="1" si="5"/>
        <v>0</v>
      </c>
      <c r="R12" s="221">
        <f t="shared" ca="1" si="6"/>
        <v>0</v>
      </c>
    </row>
    <row r="13" spans="1:20" x14ac:dyDescent="0.2">
      <c r="A13" s="209"/>
      <c r="B13" t="s">
        <v>122</v>
      </c>
      <c r="C13" s="188" t="s">
        <v>103</v>
      </c>
      <c r="D13" s="188" t="s">
        <v>117</v>
      </c>
      <c r="E13" s="228">
        <f ca="1">SUMIF('Indiana University'!$K$8:$AA$43,$C13,'Indiana University'!O$8:O$43)</f>
        <v>0</v>
      </c>
      <c r="F13" s="241">
        <f ca="1">SUMIF('Indiana University'!$K$8:$AA$43,$C13,'Indiana University'!R$8:R$43)</f>
        <v>0</v>
      </c>
      <c r="G13" s="228">
        <f ca="1">SUMIF('Indiana University'!$K$8:$AA$43,$C13,'Indiana University'!U$8:U$43)</f>
        <v>0</v>
      </c>
      <c r="H13" s="241">
        <f ca="1">SUMIF('Indiana University'!$K$8:$AA$43,$C13,'Indiana University'!X$8:X$43)</f>
        <v>0</v>
      </c>
      <c r="I13" s="234">
        <f ca="1">SUMIF('Indiana University'!$K$8:$AA$43,$C13,'Indiana University'!AA$8:AA$43)</f>
        <v>0</v>
      </c>
      <c r="J13" s="221">
        <f t="shared" ca="1" si="0"/>
        <v>0</v>
      </c>
      <c r="L13" s="203"/>
      <c r="M13" s="247">
        <f t="shared" ca="1" si="1"/>
        <v>0</v>
      </c>
      <c r="N13" s="248">
        <f t="shared" ca="1" si="2"/>
        <v>0</v>
      </c>
      <c r="O13" s="247">
        <f t="shared" ca="1" si="3"/>
        <v>0</v>
      </c>
      <c r="P13" s="248">
        <f t="shared" ca="1" si="4"/>
        <v>0</v>
      </c>
      <c r="Q13" s="247">
        <f t="shared" ca="1" si="5"/>
        <v>0</v>
      </c>
      <c r="R13" s="221">
        <f t="shared" ca="1" si="6"/>
        <v>0</v>
      </c>
    </row>
    <row r="14" spans="1:20" x14ac:dyDescent="0.2">
      <c r="A14" s="209"/>
      <c r="B14" t="s">
        <v>121</v>
      </c>
      <c r="D14" s="188" t="s">
        <v>117</v>
      </c>
      <c r="E14" s="228">
        <f ca="1">SUMIF('Indiana University'!$K$8:$AA$43,"hrly&lt;900",'Indiana University'!O$8:O$43)+SUMIF('Indiana University'!$K$8:$AA$43,"hrly&gt;900",'Indiana University'!O$8:O$43)+SUMIF('Indiana University'!$K$8:$AA$43,"none",'Indiana University'!O$8:O$43)</f>
        <v>0</v>
      </c>
      <c r="F14" s="241">
        <f ca="1">SUMIF('Indiana University'!$K$8:$AA$43,"hrly&lt;900",'Indiana University'!R$8:R$43)+SUMIF('Indiana University'!$K$8:$AA$43,"hrly&gt;900",'Indiana University'!R$8:R$43)+SUMIF('Indiana University'!$K$8:$AA$43,"none",'Indiana University'!R$8:R$43)</f>
        <v>0</v>
      </c>
      <c r="G14" s="228">
        <f ca="1">SUMIF('Indiana University'!$K$8:$AA$43,"hrly&lt;900",'Indiana University'!U$8:U$43)+SUMIF('Indiana University'!$K$8:$AA$43,"hrly&gt;900",'Indiana University'!U$8:U$43)+SUMIF('Indiana University'!$K$8:$AA$43,"none",'Indiana University'!U$8:U$43)</f>
        <v>0</v>
      </c>
      <c r="H14" s="241">
        <f ca="1">SUMIF('Indiana University'!$K$8:$AA$43,"hrly&lt;900",'Indiana University'!X$8:X$43)+SUMIF('Indiana University'!$K$8:$AA$43,"hrly&gt;900",'Indiana University'!X$8:X$43)+SUMIF('Indiana University'!$K$8:$AA$43,"none",'Indiana University'!X$8:X$43)</f>
        <v>0</v>
      </c>
      <c r="I14" s="234">
        <f ca="1">SUMIF('Indiana University'!$K$8:$AA$43,"hrly&lt;900",'Indiana University'!AA$8:AA$43)+SUMIF('Indiana University'!$K$8:$AA$43,"hrly&gt;900",'Indiana University'!AA$8:AA$43)+SUMIF('Indiana University'!$K$8:$AA$43,"none",'Indiana University'!AA$8:AA$43)</f>
        <v>0</v>
      </c>
      <c r="J14" s="221">
        <f t="shared" ca="1" si="0"/>
        <v>0</v>
      </c>
      <c r="L14" s="203"/>
      <c r="M14" s="247">
        <f t="shared" ca="1" si="1"/>
        <v>0</v>
      </c>
      <c r="N14" s="248">
        <f t="shared" ca="1" si="2"/>
        <v>0</v>
      </c>
      <c r="O14" s="247">
        <f t="shared" ca="1" si="3"/>
        <v>0</v>
      </c>
      <c r="P14" s="248">
        <f t="shared" ca="1" si="4"/>
        <v>0</v>
      </c>
      <c r="Q14" s="247">
        <f t="shared" ca="1" si="5"/>
        <v>0</v>
      </c>
      <c r="R14" s="221">
        <f t="shared" ca="1" si="6"/>
        <v>0</v>
      </c>
    </row>
    <row r="15" spans="1:20" x14ac:dyDescent="0.2">
      <c r="A15" s="209"/>
      <c r="B15" t="s">
        <v>120</v>
      </c>
      <c r="C15" s="188" t="s">
        <v>41</v>
      </c>
      <c r="D15" s="188" t="s">
        <v>117</v>
      </c>
      <c r="E15" s="228">
        <f ca="1">SUMIF('Indiana University'!$K$8:$AA$43,$C15,'Indiana University'!O$8:O$43)</f>
        <v>0</v>
      </c>
      <c r="F15" s="241">
        <f ca="1">SUMIF('Indiana University'!$K$8:$AA$43,$C15,'Indiana University'!R$8:R$43)</f>
        <v>0</v>
      </c>
      <c r="G15" s="228">
        <f ca="1">SUMIF('Indiana University'!$K$8:$AA$43,$C15,'Indiana University'!U$8:U$43)</f>
        <v>0</v>
      </c>
      <c r="H15" s="241">
        <f ca="1">SUMIF('Indiana University'!$K$8:$AA$43,$C15,'Indiana University'!X$8:X$43)</f>
        <v>0</v>
      </c>
      <c r="I15" s="234">
        <f ca="1">SUMIF('Indiana University'!$K$8:$AA$43,$C15,'Indiana University'!AA$8:AA$43)</f>
        <v>0</v>
      </c>
      <c r="J15" s="221">
        <f t="shared" ca="1" si="0"/>
        <v>0</v>
      </c>
      <c r="L15" s="203"/>
      <c r="M15" s="247">
        <f t="shared" ca="1" si="1"/>
        <v>0</v>
      </c>
      <c r="N15" s="248">
        <f t="shared" ca="1" si="2"/>
        <v>0</v>
      </c>
      <c r="O15" s="247">
        <f t="shared" ca="1" si="3"/>
        <v>0</v>
      </c>
      <c r="P15" s="248">
        <f t="shared" ca="1" si="4"/>
        <v>0</v>
      </c>
      <c r="Q15" s="247">
        <f t="shared" ca="1" si="5"/>
        <v>0</v>
      </c>
      <c r="R15" s="221">
        <f t="shared" ca="1" si="6"/>
        <v>0</v>
      </c>
    </row>
    <row r="16" spans="1:20" ht="13.5" thickBot="1" x14ac:dyDescent="0.25">
      <c r="A16" s="209"/>
      <c r="B16" t="s">
        <v>119</v>
      </c>
      <c r="C16" s="188" t="s">
        <v>14</v>
      </c>
      <c r="D16" s="188" t="s">
        <v>117</v>
      </c>
      <c r="E16" s="230">
        <f ca="1">SUMIF('Indiana University'!$K$8:$AA$43,$C16,'Indiana University'!O$8:O$43)</f>
        <v>0</v>
      </c>
      <c r="F16" s="243">
        <f ca="1">SUMIF('Indiana University'!$K$8:$AA$43,$C16,'Indiana University'!R$8:R$43)</f>
        <v>0</v>
      </c>
      <c r="G16" s="230">
        <f ca="1">SUMIF('Indiana University'!$K$8:$AA$43,$C16,'Indiana University'!U$8:U$43)</f>
        <v>0</v>
      </c>
      <c r="H16" s="243">
        <f ca="1">SUMIF('Indiana University'!$K$8:$AA$43,$C16,'Indiana University'!X$8:X$43)</f>
        <v>0</v>
      </c>
      <c r="I16" s="236">
        <f ca="1">SUMIF('Indiana University'!$K$8:$AA$43,$C16,'Indiana University'!AA$8:AA$43)</f>
        <v>0</v>
      </c>
      <c r="J16" s="223">
        <f t="shared" ca="1" si="0"/>
        <v>0</v>
      </c>
      <c r="L16" s="203"/>
      <c r="M16" s="250">
        <f t="shared" ca="1" si="1"/>
        <v>0</v>
      </c>
      <c r="N16" s="251">
        <f t="shared" ca="1" si="2"/>
        <v>0</v>
      </c>
      <c r="O16" s="250">
        <f t="shared" ca="1" si="3"/>
        <v>0</v>
      </c>
      <c r="P16" s="251">
        <f t="shared" ca="1" si="4"/>
        <v>0</v>
      </c>
      <c r="Q16" s="250">
        <f t="shared" ca="1" si="5"/>
        <v>0</v>
      </c>
      <c r="R16" s="222">
        <f t="shared" ca="1" si="6"/>
        <v>0</v>
      </c>
    </row>
    <row r="17" spans="1:18" ht="13.5" thickBot="1" x14ac:dyDescent="0.25">
      <c r="A17" s="213" t="s">
        <v>19</v>
      </c>
      <c r="B17" s="214"/>
      <c r="C17" s="215" t="s">
        <v>21</v>
      </c>
      <c r="D17" s="215" t="s">
        <v>115</v>
      </c>
      <c r="E17" s="226">
        <f>VLOOKUP($C17,'Indiana University'!$A$44:$AA$108,E$2,FALSE)</f>
        <v>0</v>
      </c>
      <c r="F17" s="239">
        <f>VLOOKUP($C17,'Indiana University'!$A$44:$AA$108,F$2,FALSE)</f>
        <v>0</v>
      </c>
      <c r="G17" s="226">
        <f>VLOOKUP($C17,'Indiana University'!$A$44:$AA$108,G$2,FALSE)</f>
        <v>0</v>
      </c>
      <c r="H17" s="239">
        <f>VLOOKUP($C17,'Indiana University'!$A$44:$AA$108,H$2,FALSE)</f>
        <v>0</v>
      </c>
      <c r="I17" s="237">
        <f>VLOOKUP($C17,'Indiana University'!$A$44:$AA$108,I$2,FALSE)</f>
        <v>0</v>
      </c>
      <c r="J17" s="224">
        <f t="shared" si="0"/>
        <v>0</v>
      </c>
      <c r="L17" s="203">
        <v>0</v>
      </c>
      <c r="M17" s="256">
        <f t="shared" si="1"/>
        <v>0</v>
      </c>
      <c r="N17" s="257">
        <f t="shared" si="2"/>
        <v>0</v>
      </c>
      <c r="O17" s="256">
        <f t="shared" si="3"/>
        <v>0</v>
      </c>
      <c r="P17" s="257">
        <f t="shared" si="4"/>
        <v>0</v>
      </c>
      <c r="Q17" s="256">
        <f t="shared" si="5"/>
        <v>0</v>
      </c>
      <c r="R17" s="224">
        <f t="shared" si="6"/>
        <v>0</v>
      </c>
    </row>
    <row r="18" spans="1:18" x14ac:dyDescent="0.2">
      <c r="A18" s="206" t="s">
        <v>22</v>
      </c>
      <c r="B18" s="207" t="s">
        <v>23</v>
      </c>
      <c r="C18" s="208" t="s">
        <v>23</v>
      </c>
      <c r="D18" s="208" t="s">
        <v>117</v>
      </c>
      <c r="E18" s="227" t="e">
        <f>VLOOKUP($C18,'Indiana University'!$A$44:$AA$108,E$2,FALSE)</f>
        <v>#N/A</v>
      </c>
      <c r="F18" s="240" t="e">
        <f>VLOOKUP($C18,'Indiana University'!$A$44:$AA$108,F$2,FALSE)</f>
        <v>#N/A</v>
      </c>
      <c r="G18" s="227" t="e">
        <f>VLOOKUP($C18,'Indiana University'!$A$44:$AA$108,G$2,FALSE)</f>
        <v>#N/A</v>
      </c>
      <c r="H18" s="240" t="e">
        <f>VLOOKUP($C18,'Indiana University'!$A$44:$AA$108,H$2,FALSE)</f>
        <v>#N/A</v>
      </c>
      <c r="I18" s="233" t="e">
        <f>VLOOKUP($C18,'Indiana University'!$A$44:$AA$108,I$2,FALSE)</f>
        <v>#N/A</v>
      </c>
      <c r="J18" s="220" t="e">
        <f t="shared" si="0"/>
        <v>#N/A</v>
      </c>
      <c r="L18" s="203"/>
      <c r="M18" s="254" t="e">
        <f t="shared" si="1"/>
        <v>#N/A</v>
      </c>
      <c r="N18" s="255" t="e">
        <f t="shared" si="2"/>
        <v>#N/A</v>
      </c>
      <c r="O18" s="254" t="e">
        <f t="shared" si="3"/>
        <v>#N/A</v>
      </c>
      <c r="P18" s="255" t="e">
        <f t="shared" si="4"/>
        <v>#N/A</v>
      </c>
      <c r="Q18" s="254" t="e">
        <f t="shared" si="5"/>
        <v>#N/A</v>
      </c>
      <c r="R18" s="220" t="e">
        <f t="shared" si="6"/>
        <v>#N/A</v>
      </c>
    </row>
    <row r="19" spans="1:18" ht="13.5" thickBot="1" x14ac:dyDescent="0.25">
      <c r="A19" s="210"/>
      <c r="B19" s="211" t="s">
        <v>24</v>
      </c>
      <c r="C19" s="212" t="s">
        <v>24</v>
      </c>
      <c r="D19" s="212" t="s">
        <v>117</v>
      </c>
      <c r="E19" s="229" t="e">
        <f>VLOOKUP($C19,'Indiana University'!$A$44:$AA$108,E$2,FALSE)</f>
        <v>#N/A</v>
      </c>
      <c r="F19" s="242" t="e">
        <f>VLOOKUP($C19,'Indiana University'!$A$44:$AA$108,F$2,FALSE)</f>
        <v>#N/A</v>
      </c>
      <c r="G19" s="229" t="e">
        <f>VLOOKUP($C19,'Indiana University'!$A$44:$AA$108,G$2,FALSE)</f>
        <v>#N/A</v>
      </c>
      <c r="H19" s="242" t="e">
        <f>VLOOKUP($C19,'Indiana University'!$A$44:$AA$108,H$2,FALSE)</f>
        <v>#N/A</v>
      </c>
      <c r="I19" s="235" t="e">
        <f>VLOOKUP($C19,'Indiana University'!$A$44:$AA$108,I$2,FALSE)</f>
        <v>#N/A</v>
      </c>
      <c r="J19" s="222" t="e">
        <f t="shared" si="0"/>
        <v>#N/A</v>
      </c>
      <c r="L19" s="203"/>
      <c r="M19" s="250" t="e">
        <f t="shared" si="1"/>
        <v>#N/A</v>
      </c>
      <c r="N19" s="251" t="e">
        <f t="shared" si="2"/>
        <v>#N/A</v>
      </c>
      <c r="O19" s="250" t="e">
        <f t="shared" si="3"/>
        <v>#N/A</v>
      </c>
      <c r="P19" s="251" t="e">
        <f t="shared" si="4"/>
        <v>#N/A</v>
      </c>
      <c r="Q19" s="250" t="e">
        <f t="shared" si="5"/>
        <v>#N/A</v>
      </c>
      <c r="R19" s="222" t="e">
        <f t="shared" si="6"/>
        <v>#N/A</v>
      </c>
    </row>
    <row r="20" spans="1:18" ht="13.5" thickBot="1" x14ac:dyDescent="0.25">
      <c r="A20" s="195" t="s">
        <v>62</v>
      </c>
      <c r="C20" s="188" t="s">
        <v>107</v>
      </c>
      <c r="D20" s="188" t="s">
        <v>115</v>
      </c>
      <c r="E20" s="231">
        <f>VLOOKUP($C20,'Indiana University'!$A$44:$AA$108,E$2,FALSE)</f>
        <v>0</v>
      </c>
      <c r="F20" s="244">
        <f>VLOOKUP($C20,'Indiana University'!$A$44:$AA$108,F$2,FALSE)</f>
        <v>0</v>
      </c>
      <c r="G20" s="231">
        <f>VLOOKUP($C20,'Indiana University'!$A$44:$AA$108,G$2,FALSE)</f>
        <v>0</v>
      </c>
      <c r="H20" s="244">
        <f>VLOOKUP($C20,'Indiana University'!$A$44:$AA$108,H$2,FALSE)</f>
        <v>0</v>
      </c>
      <c r="I20" s="238">
        <f>VLOOKUP($C20,'Indiana University'!$A$44:$AA$108,I$2,FALSE)</f>
        <v>0</v>
      </c>
      <c r="J20" s="225">
        <f t="shared" si="0"/>
        <v>0</v>
      </c>
      <c r="L20" s="203"/>
      <c r="M20" s="256">
        <f t="shared" si="1"/>
        <v>0</v>
      </c>
      <c r="N20" s="257">
        <f t="shared" si="2"/>
        <v>0</v>
      </c>
      <c r="O20" s="256">
        <f t="shared" si="3"/>
        <v>0</v>
      </c>
      <c r="P20" s="257">
        <f t="shared" si="4"/>
        <v>0</v>
      </c>
      <c r="Q20" s="256">
        <f t="shared" si="5"/>
        <v>0</v>
      </c>
      <c r="R20" s="224">
        <f t="shared" si="6"/>
        <v>0</v>
      </c>
    </row>
    <row r="21" spans="1:18" x14ac:dyDescent="0.2">
      <c r="A21" s="216" t="s">
        <v>26</v>
      </c>
      <c r="B21" s="207" t="s">
        <v>46</v>
      </c>
      <c r="C21" s="208" t="s">
        <v>46</v>
      </c>
      <c r="D21" s="208" t="s">
        <v>117</v>
      </c>
      <c r="E21" s="227">
        <f>VLOOKUP($C21,'Indiana University'!$A$44:$AA$108,E$2,FALSE)</f>
        <v>0</v>
      </c>
      <c r="F21" s="240">
        <f>VLOOKUP($C21,'Indiana University'!$A$44:$AA$108,F$2,FALSE)</f>
        <v>0</v>
      </c>
      <c r="G21" s="227">
        <f>VLOOKUP($C21,'Indiana University'!$A$44:$AA$108,G$2,FALSE)</f>
        <v>0</v>
      </c>
      <c r="H21" s="240">
        <f>VLOOKUP($C21,'Indiana University'!$A$44:$AA$108,H$2,FALSE)</f>
        <v>0</v>
      </c>
      <c r="I21" s="233">
        <f>VLOOKUP($C21,'Indiana University'!$A$44:$AA$108,I$2,FALSE)</f>
        <v>0</v>
      </c>
      <c r="J21" s="220">
        <f t="shared" si="0"/>
        <v>0</v>
      </c>
      <c r="L21" s="203"/>
      <c r="M21" s="254">
        <f t="shared" si="1"/>
        <v>0</v>
      </c>
      <c r="N21" s="255">
        <f t="shared" si="2"/>
        <v>0</v>
      </c>
      <c r="O21" s="254">
        <f t="shared" si="3"/>
        <v>0</v>
      </c>
      <c r="P21" s="255">
        <f t="shared" si="4"/>
        <v>0</v>
      </c>
      <c r="Q21" s="254">
        <f t="shared" si="5"/>
        <v>0</v>
      </c>
      <c r="R21" s="220">
        <f t="shared" si="6"/>
        <v>0</v>
      </c>
    </row>
    <row r="22" spans="1:18" x14ac:dyDescent="0.2">
      <c r="A22" s="209"/>
      <c r="B22" t="s">
        <v>47</v>
      </c>
      <c r="C22" s="188" t="s">
        <v>47</v>
      </c>
      <c r="D22" s="188" t="s">
        <v>117</v>
      </c>
      <c r="E22" s="228" t="e">
        <f>VLOOKUP($C22,'Indiana University'!$A$44:$AA$108,E$2,FALSE)</f>
        <v>#N/A</v>
      </c>
      <c r="F22" s="241" t="e">
        <f>VLOOKUP($C22,'Indiana University'!$A$44:$AA$108,F$2,FALSE)</f>
        <v>#N/A</v>
      </c>
      <c r="G22" s="228" t="e">
        <f>VLOOKUP($C22,'Indiana University'!$A$44:$AA$108,G$2,FALSE)</f>
        <v>#N/A</v>
      </c>
      <c r="H22" s="241" t="e">
        <f>VLOOKUP($C22,'Indiana University'!$A$44:$AA$108,H$2,FALSE)</f>
        <v>#N/A</v>
      </c>
      <c r="I22" s="234" t="e">
        <f>VLOOKUP($C22,'Indiana University'!$A$44:$AA$108,I$2,FALSE)</f>
        <v>#N/A</v>
      </c>
      <c r="J22" s="221" t="e">
        <f t="shared" si="0"/>
        <v>#N/A</v>
      </c>
      <c r="L22" s="203"/>
      <c r="M22" s="247" t="e">
        <f t="shared" si="1"/>
        <v>#N/A</v>
      </c>
      <c r="N22" s="248" t="e">
        <f t="shared" si="2"/>
        <v>#N/A</v>
      </c>
      <c r="O22" s="247" t="e">
        <f t="shared" si="3"/>
        <v>#N/A</v>
      </c>
      <c r="P22" s="248" t="e">
        <f t="shared" si="4"/>
        <v>#N/A</v>
      </c>
      <c r="Q22" s="247" t="e">
        <f t="shared" si="5"/>
        <v>#N/A</v>
      </c>
      <c r="R22" s="221" t="e">
        <f t="shared" si="6"/>
        <v>#N/A</v>
      </c>
    </row>
    <row r="23" spans="1:18" x14ac:dyDescent="0.2">
      <c r="A23" s="209"/>
      <c r="B23" t="s">
        <v>48</v>
      </c>
      <c r="C23" s="188" t="s">
        <v>48</v>
      </c>
      <c r="D23" s="188" t="s">
        <v>117</v>
      </c>
      <c r="E23" s="228" t="e">
        <f>VLOOKUP($C23,'Indiana University'!$A$44:$AA$108,E$2,FALSE)</f>
        <v>#N/A</v>
      </c>
      <c r="F23" s="241" t="e">
        <f>VLOOKUP($C23,'Indiana University'!$A$44:$AA$108,F$2,FALSE)</f>
        <v>#N/A</v>
      </c>
      <c r="G23" s="228" t="e">
        <f>VLOOKUP($C23,'Indiana University'!$A$44:$AA$108,G$2,FALSE)</f>
        <v>#N/A</v>
      </c>
      <c r="H23" s="241" t="e">
        <f>VLOOKUP($C23,'Indiana University'!$A$44:$AA$108,H$2,FALSE)</f>
        <v>#N/A</v>
      </c>
      <c r="I23" s="234" t="e">
        <f>VLOOKUP($C23,'Indiana University'!$A$44:$AA$108,I$2,FALSE)</f>
        <v>#N/A</v>
      </c>
      <c r="J23" s="221" t="e">
        <f t="shared" si="0"/>
        <v>#N/A</v>
      </c>
      <c r="L23" s="203"/>
      <c r="M23" s="247" t="e">
        <f t="shared" si="1"/>
        <v>#N/A</v>
      </c>
      <c r="N23" s="248" t="e">
        <f t="shared" si="2"/>
        <v>#N/A</v>
      </c>
      <c r="O23" s="247" t="e">
        <f t="shared" si="3"/>
        <v>#N/A</v>
      </c>
      <c r="P23" s="248" t="e">
        <f t="shared" si="4"/>
        <v>#N/A</v>
      </c>
      <c r="Q23" s="247" t="e">
        <f t="shared" si="5"/>
        <v>#N/A</v>
      </c>
      <c r="R23" s="221" t="e">
        <f t="shared" si="6"/>
        <v>#N/A</v>
      </c>
    </row>
    <row r="24" spans="1:18" x14ac:dyDescent="0.2">
      <c r="A24" s="209"/>
      <c r="B24" t="s">
        <v>72</v>
      </c>
      <c r="C24" s="188" t="s">
        <v>72</v>
      </c>
      <c r="D24" s="188" t="s">
        <v>115</v>
      </c>
      <c r="E24" s="228">
        <f ca="1">SUMIF('Indiana University'!$A$64:$L$84,$B$24,'Indiana University'!O$64:O$84)</f>
        <v>0</v>
      </c>
      <c r="F24" s="241">
        <f ca="1">SUMIF('Indiana University'!$A$64:$L$84,$B$24,'Indiana University'!R$64:R$84)</f>
        <v>0</v>
      </c>
      <c r="G24" s="228">
        <f ca="1">SUMIF('Indiana University'!$A$64:$L$84,$B$24,'Indiana University'!U$64:U$84)</f>
        <v>0</v>
      </c>
      <c r="H24" s="241">
        <f ca="1">SUMIF('Indiana University'!$A$64:$L$84,$B$24,'Indiana University'!X$64:X$84)</f>
        <v>0</v>
      </c>
      <c r="I24" s="234">
        <f ca="1">SUMIF('Indiana University'!$A$64:$L$84,$B$24,'Indiana University'!AA$64:AA$84)</f>
        <v>0</v>
      </c>
      <c r="J24" s="221">
        <f t="shared" ca="1" si="0"/>
        <v>0</v>
      </c>
      <c r="L24" s="203"/>
      <c r="M24" s="247">
        <f t="shared" ca="1" si="1"/>
        <v>0</v>
      </c>
      <c r="N24" s="248">
        <f t="shared" ca="1" si="2"/>
        <v>0</v>
      </c>
      <c r="O24" s="247">
        <f t="shared" ca="1" si="3"/>
        <v>0</v>
      </c>
      <c r="P24" s="248">
        <f t="shared" ca="1" si="4"/>
        <v>0</v>
      </c>
      <c r="Q24" s="247">
        <f t="shared" ca="1" si="5"/>
        <v>0</v>
      </c>
      <c r="R24" s="221">
        <f t="shared" ca="1" si="6"/>
        <v>0</v>
      </c>
    </row>
    <row r="25" spans="1:18" x14ac:dyDescent="0.2">
      <c r="A25" s="209"/>
      <c r="B25" t="s">
        <v>86</v>
      </c>
      <c r="C25" s="188" t="s">
        <v>86</v>
      </c>
      <c r="D25" s="188" t="s">
        <v>115</v>
      </c>
      <c r="E25" s="228" t="e">
        <f>VLOOKUP($C25,'Indiana University'!$A$44:$AA$108,E$2,FALSE)</f>
        <v>#N/A</v>
      </c>
      <c r="F25" s="241" t="e">
        <f>VLOOKUP($C25,'Indiana University'!$A$44:$AA$108,F$2,FALSE)</f>
        <v>#N/A</v>
      </c>
      <c r="G25" s="228" t="e">
        <f>VLOOKUP($C25,'Indiana University'!$A$44:$AA$108,G$2,FALSE)</f>
        <v>#N/A</v>
      </c>
      <c r="H25" s="241" t="e">
        <f>VLOOKUP($C25,'Indiana University'!$A$44:$AA$108,H$2,FALSE)</f>
        <v>#N/A</v>
      </c>
      <c r="I25" s="234" t="e">
        <f>VLOOKUP($C25,'Indiana University'!$A$44:$AA$108,I$2,FALSE)</f>
        <v>#N/A</v>
      </c>
      <c r="J25" s="221" t="e">
        <f t="shared" si="0"/>
        <v>#N/A</v>
      </c>
      <c r="L25" s="203"/>
      <c r="M25" s="247" t="e">
        <f t="shared" si="1"/>
        <v>#N/A</v>
      </c>
      <c r="N25" s="248" t="e">
        <f t="shared" si="2"/>
        <v>#N/A</v>
      </c>
      <c r="O25" s="247" t="e">
        <f t="shared" si="3"/>
        <v>#N/A</v>
      </c>
      <c r="P25" s="248" t="e">
        <f t="shared" si="4"/>
        <v>#N/A</v>
      </c>
      <c r="Q25" s="247" t="e">
        <f t="shared" si="5"/>
        <v>#N/A</v>
      </c>
      <c r="R25" s="221" t="e">
        <f t="shared" si="6"/>
        <v>#N/A</v>
      </c>
    </row>
    <row r="26" spans="1:18" ht="13.5" thickBot="1" x14ac:dyDescent="0.25">
      <c r="A26" s="210"/>
      <c r="B26" s="211" t="s">
        <v>26</v>
      </c>
      <c r="C26" s="212" t="s">
        <v>30</v>
      </c>
      <c r="D26" s="212" t="s">
        <v>117</v>
      </c>
      <c r="E26" s="229" t="e">
        <f>VLOOKUP($C26,'Indiana University'!$A$44:$AA$108,E$2,FALSE)-SUM(E21:E25)</f>
        <v>#N/A</v>
      </c>
      <c r="F26" s="242" t="e">
        <f>VLOOKUP($C26,'Indiana University'!$A$44:$AA$108,F$2,FALSE)-SUM(F21:F25)</f>
        <v>#N/A</v>
      </c>
      <c r="G26" s="229" t="e">
        <f>VLOOKUP($C26,'Indiana University'!$A$44:$AA$108,G$2,FALSE)-SUM(G21:G25)</f>
        <v>#N/A</v>
      </c>
      <c r="H26" s="242" t="e">
        <f>VLOOKUP($C26,'Indiana University'!$A$44:$AA$108,H$2,FALSE)-SUM(H21:H25)</f>
        <v>#N/A</v>
      </c>
      <c r="I26" s="235" t="e">
        <f>VLOOKUP($C26,'Indiana University'!$A$44:$AA$108,I$2,FALSE)-SUM(I21:I25)</f>
        <v>#N/A</v>
      </c>
      <c r="J26" s="222" t="e">
        <f t="shared" si="0"/>
        <v>#N/A</v>
      </c>
      <c r="L26" s="203"/>
      <c r="M26" s="250" t="e">
        <f t="shared" si="1"/>
        <v>#N/A</v>
      </c>
      <c r="N26" s="251" t="e">
        <f t="shared" si="2"/>
        <v>#N/A</v>
      </c>
      <c r="O26" s="250" t="e">
        <f t="shared" si="3"/>
        <v>#N/A</v>
      </c>
      <c r="P26" s="251" t="e">
        <f t="shared" si="4"/>
        <v>#N/A</v>
      </c>
      <c r="Q26" s="250" t="e">
        <f t="shared" si="5"/>
        <v>#N/A</v>
      </c>
      <c r="R26" s="222" t="e">
        <f t="shared" si="6"/>
        <v>#N/A</v>
      </c>
    </row>
    <row r="27" spans="1:18" x14ac:dyDescent="0.2">
      <c r="A27" s="206" t="s">
        <v>31</v>
      </c>
      <c r="B27" s="207" t="s">
        <v>118</v>
      </c>
      <c r="C27" s="208"/>
      <c r="D27" s="208" t="s">
        <v>117</v>
      </c>
      <c r="E27" s="227">
        <f>IF(SUM('Indiana University'!$O$90:O$90)&gt;25000,MAX(0,25000-SUM('Indiana University'!$N90:N90)),'Indiana University'!O$90)+IF(SUM('Indiana University'!$O$93:O$93)&gt;25000,MAX(0,25000-SUM('Indiana University'!$N93:N93)),'Indiana University'!O$93)+IF(SUM('Indiana University'!$O$96:O$96)&gt;25000,MAX(0,25000-SUM('Indiana University'!$N96:N96)),'Indiana University'!O$96)+IF(SUM('Indiana University'!$O$99:O$99)&gt;25000,MAX(0,25000-SUM('Indiana University'!$N99:N99)),'Indiana University'!O$99)</f>
        <v>0</v>
      </c>
      <c r="F27" s="240">
        <f>IF(SUM('Indiana University'!$O$90:R$90)&gt;25000,MAX(0,25000-SUM('Indiana University'!$N90:Q90)),'Indiana University'!R$90)+IF(SUM('Indiana University'!$O$93:R$93)&gt;25000,MAX(0,25000-SUM('Indiana University'!$N93:Q93)),'Indiana University'!R$93)+IF(SUM('Indiana University'!$O$96:R$96)&gt;25000,MAX(0,25000-SUM('Indiana University'!$N96:Q96)),'Indiana University'!R$96)++IF(SUM('Indiana University'!$O$99:R$99)&gt;25000,MAX(0,25000-SUM('Indiana University'!$N99:Q99)),'Indiana University'!R$99)</f>
        <v>0</v>
      </c>
      <c r="G27" s="227">
        <f>IF(SUM('Indiana University'!$O$90:U$90)&gt;25000,MAX(0,25000-SUM('Indiana University'!$N90:T90)),'Indiana University'!U$90)+IF(SUM('Indiana University'!$O$93:U$93)&gt;25000,MAX(0,25000-SUM('Indiana University'!$N93:T93)),'Indiana University'!U$93)+IF(SUM('Indiana University'!$O$96:U$96)&gt;25000,MAX(0,25000-SUM('Indiana University'!$N96:T96)),'Indiana University'!U$96)+IF(SUM('Indiana University'!$O$99:U$99)&gt;25000,MAX(0,25000-SUM('Indiana University'!$N99:T99)),'Indiana University'!U$99)</f>
        <v>0</v>
      </c>
      <c r="H27" s="240">
        <f>IF(SUM('Indiana University'!$O$90:X$90)&gt;25000,MAX(0,25000-SUM('Indiana University'!$N90:$W90)),'Indiana University'!X$90)+IF(SUM('Indiana University'!$O$93:X$93)&gt;25000,MAX(0,25000-SUM('Indiana University'!$N93:$W93)),'Indiana University'!X$93)+IF(SUM('Indiana University'!$O$96:X$96)&gt;25000,MAX(0,25000-SUM('Indiana University'!$N96:$W96)),'Indiana University'!X$96)+IF(SUM('Indiana University'!$O$99:X$99)&gt;25000,MAX(0,25000-SUM('Indiana University'!$N99:$W99)),'Indiana University'!X$99)</f>
        <v>0</v>
      </c>
      <c r="I27" s="233">
        <f>IF(SUM('Indiana University'!$O$90:AA$90)&gt;25000,MAX(0,25000-SUM('Indiana University'!$N90:Z90)),'Indiana University'!AA$90)+IF(SUM('Indiana University'!$O$93:AA$93)&gt;25000,MAX(0,25000-SUM('Indiana University'!$N93:Z93)),'Indiana University'!AA$93)+IF(SUM('Indiana University'!$O$96:AA$96)&gt;25000,MAX(0,25000-SUM('Indiana University'!$N96:Z96)),'Indiana University'!AA$96)+IF(SUM('Indiana University'!$O$99:AA$99)&gt;25000,MAX(0,25000-SUM('Indiana University'!$N99:Z99)),'Indiana University'!AA$99)</f>
        <v>0</v>
      </c>
      <c r="J27" s="220">
        <f t="shared" si="0"/>
        <v>0</v>
      </c>
      <c r="L27" s="203"/>
      <c r="M27" s="254">
        <f t="shared" si="1"/>
        <v>0</v>
      </c>
      <c r="N27" s="255">
        <f t="shared" si="2"/>
        <v>0</v>
      </c>
      <c r="O27" s="254">
        <f t="shared" si="3"/>
        <v>0</v>
      </c>
      <c r="P27" s="255">
        <f t="shared" si="4"/>
        <v>0</v>
      </c>
      <c r="Q27" s="254">
        <f t="shared" si="5"/>
        <v>0</v>
      </c>
      <c r="R27" s="220">
        <f t="shared" si="6"/>
        <v>0</v>
      </c>
    </row>
    <row r="28" spans="1:18" ht="13.5" thickBot="1" x14ac:dyDescent="0.25">
      <c r="A28" s="210"/>
      <c r="B28" s="211" t="s">
        <v>116</v>
      </c>
      <c r="C28" s="212" t="s">
        <v>39</v>
      </c>
      <c r="D28" s="212" t="s">
        <v>115</v>
      </c>
      <c r="E28" s="229">
        <f>VLOOKUP($C28,'Indiana University'!$A$44:$AA$108,E$2,FALSE)-E27</f>
        <v>0</v>
      </c>
      <c r="F28" s="242">
        <f>VLOOKUP($C28,'Indiana University'!$A$44:$AA$108,F$2,FALSE)-F27</f>
        <v>0</v>
      </c>
      <c r="G28" s="229">
        <f>VLOOKUP($C28,'Indiana University'!$A$44:$AA$108,G$2,FALSE)-G27</f>
        <v>0</v>
      </c>
      <c r="H28" s="242">
        <f>VLOOKUP($C28,'Indiana University'!$A$44:$AA$108,H$2,FALSE)-H27</f>
        <v>0</v>
      </c>
      <c r="I28" s="235">
        <f>VLOOKUP($C28,'Indiana University'!$A$44:$AA$108,I$2,FALSE)-I27</f>
        <v>0</v>
      </c>
      <c r="J28" s="222">
        <f t="shared" si="0"/>
        <v>0</v>
      </c>
      <c r="L28" s="203"/>
      <c r="M28" s="250">
        <f t="shared" si="1"/>
        <v>0</v>
      </c>
      <c r="N28" s="251">
        <f t="shared" si="2"/>
        <v>0</v>
      </c>
      <c r="O28" s="250">
        <f t="shared" si="3"/>
        <v>0</v>
      </c>
      <c r="P28" s="251">
        <f t="shared" si="4"/>
        <v>0</v>
      </c>
      <c r="Q28" s="250">
        <f t="shared" si="5"/>
        <v>0</v>
      </c>
      <c r="R28" s="222">
        <f t="shared" si="6"/>
        <v>0</v>
      </c>
    </row>
    <row r="29" spans="1:18" x14ac:dyDescent="0.2">
      <c r="A29" s="216" t="s">
        <v>44</v>
      </c>
      <c r="B29" s="207"/>
      <c r="C29" s="208"/>
      <c r="D29" s="208"/>
      <c r="E29" s="227" t="e">
        <f ca="1">SUM(E$5:E$28)</f>
        <v>#N/A</v>
      </c>
      <c r="F29" s="240" t="e">
        <f ca="1">SUM(F$5:F$28)</f>
        <v>#N/A</v>
      </c>
      <c r="G29" s="227" t="e">
        <f ca="1">SUM(G$5:G$28)</f>
        <v>#N/A</v>
      </c>
      <c r="H29" s="240" t="e">
        <f ca="1">SUM(H$5:H$28)</f>
        <v>#N/A</v>
      </c>
      <c r="I29" s="233" t="e">
        <f ca="1">SUM(I$5:I$28)</f>
        <v>#N/A</v>
      </c>
      <c r="J29" s="220" t="e">
        <f t="shared" ca="1" si="0"/>
        <v>#N/A</v>
      </c>
      <c r="L29" s="258"/>
      <c r="M29" s="252" t="e">
        <f ca="1">SUM(M$5:M$28)</f>
        <v>#N/A</v>
      </c>
      <c r="N29" s="253" t="e">
        <f ca="1">SUM(N$5:N$28)</f>
        <v>#N/A</v>
      </c>
      <c r="O29" s="252" t="e">
        <f ca="1">SUM(O$5:O$28)</f>
        <v>#N/A</v>
      </c>
      <c r="P29" s="253" t="e">
        <f ca="1">SUM(P$5:P$28)</f>
        <v>#N/A</v>
      </c>
      <c r="Q29" s="252" t="e">
        <f ca="1">SUM(Q$5:Q$28)</f>
        <v>#N/A</v>
      </c>
      <c r="R29" s="249" t="e">
        <f t="shared" ca="1" si="6"/>
        <v>#N/A</v>
      </c>
    </row>
    <row r="30" spans="1:18" x14ac:dyDescent="0.2">
      <c r="A30" s="217" t="s">
        <v>34</v>
      </c>
      <c r="E30" s="228" t="e">
        <f ca="1">SUMIF($D$5:$D$28,"O",E$5:E$28)</f>
        <v>#N/A</v>
      </c>
      <c r="F30" s="241" t="e">
        <f ca="1">SUMIF($D$5:$D$28,"O",F$5:F$28)</f>
        <v>#N/A</v>
      </c>
      <c r="G30" s="228" t="e">
        <f ca="1">SUMIF($D$5:$D$28,"O",G$5:G$28)</f>
        <v>#N/A</v>
      </c>
      <c r="H30" s="241" t="e">
        <f ca="1">SUMIF($D$5:$D$28,"O",H$5:H$28)</f>
        <v>#N/A</v>
      </c>
      <c r="I30" s="234" t="e">
        <f ca="1">SUMIF($D$5:$D$28,"O",I$5:I$28)</f>
        <v>#N/A</v>
      </c>
      <c r="J30" s="221" t="e">
        <f t="shared" ca="1" si="0"/>
        <v>#N/A</v>
      </c>
      <c r="L30" s="258"/>
      <c r="M30" s="247" t="e">
        <f ca="1">SUMIF($D$5:$D$28,"O",M$5:M$28)</f>
        <v>#N/A</v>
      </c>
      <c r="N30" s="248" t="e">
        <f ca="1">SUMIF($D$5:$D$28,"O",N$5:N$28)</f>
        <v>#N/A</v>
      </c>
      <c r="O30" s="247" t="e">
        <f ca="1">SUMIF($D$5:$D$28,"O",O$5:O$28)</f>
        <v>#N/A</v>
      </c>
      <c r="P30" s="248" t="e">
        <f ca="1">SUMIF($D$5:$D$28,"O",P$5:P$28)</f>
        <v>#N/A</v>
      </c>
      <c r="Q30" s="247" t="e">
        <f ca="1">SUMIF($D$5:$D$28,"O",Q$5:Q$28)</f>
        <v>#N/A</v>
      </c>
      <c r="R30" s="221" t="e">
        <f t="shared" ca="1" si="6"/>
        <v>#N/A</v>
      </c>
    </row>
    <row r="31" spans="1:18" x14ac:dyDescent="0.2">
      <c r="A31" s="217" t="s">
        <v>33</v>
      </c>
      <c r="C31" s="202">
        <v>0.58499999999999996</v>
      </c>
      <c r="E31" s="228" t="e">
        <f ca="1">ROUND(E30*$C$31,0)</f>
        <v>#N/A</v>
      </c>
      <c r="F31" s="241" t="e">
        <f ca="1">ROUND(F30*$C$31,0)</f>
        <v>#N/A</v>
      </c>
      <c r="G31" s="228" t="e">
        <f ca="1">ROUND(G30*$C$31,0)</f>
        <v>#N/A</v>
      </c>
      <c r="H31" s="241" t="e">
        <f ca="1">ROUND(H30*$C$31,0)</f>
        <v>#N/A</v>
      </c>
      <c r="I31" s="234" t="e">
        <f ca="1">ROUND(I30*$C$31,0)</f>
        <v>#N/A</v>
      </c>
      <c r="J31" s="221" t="e">
        <f t="shared" ca="1" si="0"/>
        <v>#N/A</v>
      </c>
      <c r="L31" s="258"/>
      <c r="M31" s="247" t="e">
        <f ca="1">ROUND(M30*$C$31,0)</f>
        <v>#N/A</v>
      </c>
      <c r="N31" s="248" t="e">
        <f ca="1">ROUND(N30*$C$31,0)</f>
        <v>#N/A</v>
      </c>
      <c r="O31" s="247" t="e">
        <f ca="1">ROUND(O30*$C$31,0)</f>
        <v>#N/A</v>
      </c>
      <c r="P31" s="248" t="e">
        <f ca="1">ROUND(P30*$C$31,0)</f>
        <v>#N/A</v>
      </c>
      <c r="Q31" s="247" t="e">
        <f ca="1">ROUND(Q30*$C$31,0)</f>
        <v>#N/A</v>
      </c>
      <c r="R31" s="221" t="e">
        <f t="shared" ca="1" si="6"/>
        <v>#N/A</v>
      </c>
    </row>
    <row r="32" spans="1:18" ht="13.5" thickBot="1" x14ac:dyDescent="0.25">
      <c r="A32" s="218" t="s">
        <v>45</v>
      </c>
      <c r="B32" s="211"/>
      <c r="C32" s="212"/>
      <c r="D32" s="212"/>
      <c r="E32" s="229" t="e">
        <f ca="1">E30+E31</f>
        <v>#N/A</v>
      </c>
      <c r="F32" s="242" t="e">
        <f ca="1">F30+F31</f>
        <v>#N/A</v>
      </c>
      <c r="G32" s="229" t="e">
        <f ca="1">G30+G31</f>
        <v>#N/A</v>
      </c>
      <c r="H32" s="242" t="e">
        <f ca="1">H30+H31</f>
        <v>#N/A</v>
      </c>
      <c r="I32" s="235" t="e">
        <f ca="1">I30+I31</f>
        <v>#N/A</v>
      </c>
      <c r="J32" s="222" t="e">
        <f t="shared" ca="1" si="0"/>
        <v>#N/A</v>
      </c>
      <c r="L32" s="258"/>
      <c r="M32" s="250" t="e">
        <f ca="1">M30+M31</f>
        <v>#N/A</v>
      </c>
      <c r="N32" s="251" t="e">
        <f ca="1">N30+N31</f>
        <v>#N/A</v>
      </c>
      <c r="O32" s="250" t="e">
        <f ca="1">O30+O31</f>
        <v>#N/A</v>
      </c>
      <c r="P32" s="251" t="e">
        <f ca="1">P30+P31</f>
        <v>#N/A</v>
      </c>
      <c r="Q32" s="250" t="e">
        <f ca="1">Q30+Q31</f>
        <v>#N/A</v>
      </c>
      <c r="R32" s="222" t="e">
        <f t="shared" ca="1" si="6"/>
        <v>#N/A</v>
      </c>
    </row>
    <row r="33" spans="1:10" x14ac:dyDescent="0.2">
      <c r="A33" s="201"/>
      <c r="E33" s="187"/>
      <c r="F33" s="187"/>
      <c r="G33" s="187"/>
      <c r="H33" s="187"/>
      <c r="I33" s="187"/>
      <c r="J33" s="187"/>
    </row>
    <row r="34" spans="1:10" x14ac:dyDescent="0.2">
      <c r="A34" s="201"/>
      <c r="E34" s="187"/>
      <c r="F34" s="187"/>
      <c r="G34" s="187"/>
      <c r="H34" s="187"/>
      <c r="I34" s="187"/>
      <c r="J34" s="187"/>
    </row>
    <row r="35" spans="1:10" x14ac:dyDescent="0.2">
      <c r="A35" s="188" t="s">
        <v>114</v>
      </c>
      <c r="E35" s="187"/>
      <c r="F35" s="187"/>
      <c r="G35" s="187"/>
      <c r="H35" s="187"/>
      <c r="I35" s="187"/>
      <c r="J35" s="187"/>
    </row>
    <row r="36" spans="1:10" x14ac:dyDescent="0.2">
      <c r="A36" s="200" t="s">
        <v>44</v>
      </c>
      <c r="B36" s="199"/>
      <c r="C36" s="198"/>
      <c r="D36" s="198"/>
      <c r="E36" s="197">
        <f>VLOOKUP("Total Direct Costs",'Indiana University'!$A$44:$AA$108,E$2,FALSE)</f>
        <v>0</v>
      </c>
      <c r="F36" s="197">
        <f>VLOOKUP("Total Direct Costs",'Indiana University'!$A$44:$AA$108,F$2,FALSE)</f>
        <v>0</v>
      </c>
      <c r="G36" s="197">
        <f>VLOOKUP("Total Direct Costs",'Indiana University'!$A$44:$AA$108,G$2,FALSE)</f>
        <v>0</v>
      </c>
      <c r="H36" s="197">
        <f>VLOOKUP("Total Direct Costs",'Indiana University'!$A$44:$AA$108,H$2,FALSE)</f>
        <v>0</v>
      </c>
      <c r="I36" s="196">
        <f>VLOOKUP("Total Direct Costs",'Indiana University'!$A$44:$AA$108,I$2,FALSE)</f>
        <v>0</v>
      </c>
      <c r="J36" s="187"/>
    </row>
    <row r="37" spans="1:10" x14ac:dyDescent="0.2">
      <c r="A37" s="195" t="s">
        <v>33</v>
      </c>
      <c r="E37" s="187">
        <f>VLOOKUP("TOTAL INDIRECT COST",'Indiana University'!$A$44:$AA$108,E$2,FALSE)</f>
        <v>0</v>
      </c>
      <c r="F37" s="187">
        <f>VLOOKUP("TOTAL INDIRECT COST",'Indiana University'!$A$44:$AA$108,F$2,FALSE)</f>
        <v>0</v>
      </c>
      <c r="G37" s="187">
        <f>VLOOKUP("TOTAL INDIRECT COST",'Indiana University'!$A$44:$AA$108,G$2,FALSE)</f>
        <v>0</v>
      </c>
      <c r="H37" s="187">
        <f>VLOOKUP("TOTAL INDIRECT COST",'Indiana University'!$A$44:$AA$108,H$2,FALSE)</f>
        <v>0</v>
      </c>
      <c r="I37" s="194">
        <f>VLOOKUP("TOTAL INDIRECT COST",'Indiana University'!$A$44:$AA$108,I$2,FALSE)</f>
        <v>0</v>
      </c>
      <c r="J37" s="187"/>
    </row>
    <row r="38" spans="1:10" x14ac:dyDescent="0.2">
      <c r="A38" s="193" t="s">
        <v>45</v>
      </c>
      <c r="B38" s="192"/>
      <c r="C38" s="191"/>
      <c r="D38" s="191"/>
      <c r="E38" s="190">
        <f>VLOOKUP("TOTAL PROJECT COSTS",'Indiana University'!$A$44:$AA$108,E$2,FALSE)</f>
        <v>0</v>
      </c>
      <c r="F38" s="190">
        <f>VLOOKUP("TOTAL PROJECT COSTS",'Indiana University'!$A$44:$AA$108,F$2,FALSE)</f>
        <v>0</v>
      </c>
      <c r="G38" s="190">
        <f>VLOOKUP("TOTAL PROJECT COSTS",'Indiana University'!$A$44:$AA$108,G$2,FALSE)</f>
        <v>0</v>
      </c>
      <c r="H38" s="190">
        <f>VLOOKUP("TOTAL PROJECT COSTS",'Indiana University'!$A$44:$AA$108,H$2,FALSE)</f>
        <v>0</v>
      </c>
      <c r="I38" s="189">
        <f>VLOOKUP("TOTAL PROJECT COSTS",'Indiana University'!$A$44:$AA$108,I$2,FALSE)</f>
        <v>0</v>
      </c>
      <c r="J38" s="187"/>
    </row>
    <row r="39" spans="1:10" x14ac:dyDescent="0.2">
      <c r="E39" s="187"/>
      <c r="F39" s="187"/>
      <c r="G39" s="187"/>
      <c r="H39" s="187"/>
      <c r="I39" s="187"/>
      <c r="J39" s="187"/>
    </row>
    <row r="40" spans="1:10" x14ac:dyDescent="0.2">
      <c r="E40" s="187"/>
      <c r="F40" s="187"/>
      <c r="G40" s="187"/>
      <c r="H40" s="187"/>
      <c r="I40" s="187"/>
      <c r="J40" s="187"/>
    </row>
    <row r="41" spans="1:10" x14ac:dyDescent="0.2">
      <c r="E41" s="187"/>
      <c r="F41" s="187"/>
      <c r="G41" s="187"/>
      <c r="H41" s="187"/>
      <c r="I41" s="187"/>
      <c r="J41" s="187"/>
    </row>
    <row r="42" spans="1:10" x14ac:dyDescent="0.2">
      <c r="E42" s="187"/>
      <c r="F42" s="187"/>
      <c r="G42" s="187"/>
      <c r="H42" s="187"/>
      <c r="I42" s="187"/>
      <c r="J42" s="187"/>
    </row>
  </sheetData>
  <customSheetViews>
    <customSheetView guid="{843BFCF6-AF66-4DE9-9087-32A819643FC6}" hiddenRows="1" hiddenColumns="1" state="hidden" topLeftCell="A3">
      <selection activeCell="L18" sqref="L18"/>
      <pageMargins left="0.7" right="0.7" top="0.75" bottom="0.75" header="0.3" footer="0.3"/>
      <pageSetup orientation="portrait" horizontalDpi="1200" verticalDpi="1200" r:id="rId1"/>
    </customSheetView>
  </customSheetView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31"/>
  <sheetViews>
    <sheetView tabSelected="1" zoomScaleNormal="100" zoomScaleSheetLayoutView="55" workbookViewId="0">
      <pane ySplit="7" topLeftCell="A8" activePane="bottomLeft" state="frozen"/>
      <selection pane="bottomLeft" activeCell="B1" sqref="B1:L1"/>
    </sheetView>
  </sheetViews>
  <sheetFormatPr defaultColWidth="8.85546875" defaultRowHeight="12.75" outlineLevelRow="1" outlineLevelCol="1" x14ac:dyDescent="0.2"/>
  <cols>
    <col min="1" max="1" width="18.85546875" style="1" customWidth="1"/>
    <col min="2" max="2" width="20.5703125" style="1" customWidth="1"/>
    <col min="3" max="3" width="8.7109375" style="1" customWidth="1" outlineLevel="1"/>
    <col min="4" max="4" width="7.85546875" style="2" customWidth="1" outlineLevel="1"/>
    <col min="5" max="9" width="5.7109375" style="43" customWidth="1" outlineLevel="1"/>
    <col min="10" max="10" width="10.7109375" style="8" customWidth="1"/>
    <col min="11" max="12" width="10.5703125" style="8" customWidth="1"/>
    <col min="13" max="13" width="9.85546875" style="8" customWidth="1"/>
    <col min="14" max="15" width="9.85546875" style="6" customWidth="1"/>
    <col min="16" max="16" width="9.85546875" style="1" customWidth="1"/>
    <col min="17" max="18" width="9.85546875" style="6" customWidth="1"/>
    <col min="19" max="19" width="9.85546875" style="1" customWidth="1"/>
    <col min="20" max="21" width="9.85546875" style="6" customWidth="1"/>
    <col min="22" max="22" width="9.85546875" style="1" customWidth="1"/>
    <col min="23" max="24" width="9.85546875" style="6" customWidth="1"/>
    <col min="25" max="25" width="9.85546875" style="1" customWidth="1"/>
    <col min="26" max="27" width="9.85546875" style="6" customWidth="1"/>
    <col min="28" max="28" width="15.7109375" style="449" customWidth="1"/>
    <col min="29" max="29" width="3.7109375" style="6" customWidth="1"/>
    <col min="30" max="32" width="8.7109375" style="6" customWidth="1"/>
    <col min="33" max="33" width="8.7109375" style="16" customWidth="1"/>
    <col min="34" max="34" width="8.7109375" style="6" customWidth="1"/>
    <col min="35" max="35" width="12.42578125" style="1" bestFit="1" customWidth="1"/>
    <col min="36" max="36" width="9.5703125" style="1" customWidth="1"/>
    <col min="37" max="37" width="12.7109375" style="1" bestFit="1" customWidth="1"/>
    <col min="38" max="44" width="8.85546875" style="1"/>
    <col min="45" max="47" width="9.28515625" style="1" bestFit="1" customWidth="1"/>
    <col min="48" max="48" width="9.28515625" style="1" customWidth="1"/>
    <col min="49" max="50" width="8.85546875" style="1"/>
    <col min="51" max="51" width="9.28515625" style="1" bestFit="1" customWidth="1"/>
    <col min="52" max="16384" width="8.85546875" style="1"/>
  </cols>
  <sheetData>
    <row r="1" spans="1:36" ht="39" customHeight="1" x14ac:dyDescent="0.25">
      <c r="A1" s="346" t="s">
        <v>68</v>
      </c>
      <c r="B1" s="923"/>
      <c r="C1" s="923"/>
      <c r="D1" s="923"/>
      <c r="E1" s="923"/>
      <c r="F1" s="923"/>
      <c r="G1" s="923"/>
      <c r="H1" s="923"/>
      <c r="I1" s="923"/>
      <c r="J1" s="923"/>
      <c r="K1" s="923"/>
      <c r="L1" s="923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38" t="s">
        <v>162</v>
      </c>
      <c r="AB1" s="423">
        <v>45540</v>
      </c>
      <c r="AC1" s="49"/>
      <c r="AD1" s="1"/>
      <c r="AE1" s="1"/>
      <c r="AF1" s="1"/>
      <c r="AG1" s="95"/>
      <c r="AH1" s="1"/>
      <c r="AI1" s="49"/>
    </row>
    <row r="2" spans="1:36" x14ac:dyDescent="0.2">
      <c r="A2" s="96" t="s">
        <v>0</v>
      </c>
      <c r="B2" s="341"/>
      <c r="C2" s="97"/>
      <c r="D2" s="97"/>
      <c r="E2" s="97"/>
      <c r="F2" s="97"/>
      <c r="G2" s="97"/>
      <c r="H2" s="1"/>
      <c r="I2" s="10"/>
      <c r="J2" s="107"/>
      <c r="K2" s="108" t="s">
        <v>79</v>
      </c>
      <c r="L2" s="19">
        <v>0</v>
      </c>
      <c r="M2" s="1"/>
      <c r="N2" s="1"/>
      <c r="O2" s="1"/>
      <c r="Q2" s="1"/>
      <c r="R2" s="97"/>
      <c r="S2" s="97"/>
      <c r="T2" s="97"/>
      <c r="U2" s="97"/>
      <c r="V2" s="97"/>
      <c r="W2" s="97"/>
      <c r="X2" s="97"/>
      <c r="Y2" s="97"/>
      <c r="Z2" s="97"/>
      <c r="AA2" s="97"/>
      <c r="AB2" s="96"/>
      <c r="AC2" s="50"/>
      <c r="AD2" s="1"/>
      <c r="AE2" s="1"/>
      <c r="AF2" s="1"/>
      <c r="AG2" s="95"/>
      <c r="AH2" s="1"/>
      <c r="AI2" s="50"/>
    </row>
    <row r="3" spans="1:36" x14ac:dyDescent="0.2">
      <c r="A3" s="98" t="s">
        <v>82</v>
      </c>
      <c r="B3" s="94">
        <v>45474</v>
      </c>
      <c r="C3" s="94"/>
      <c r="D3" s="93"/>
      <c r="E3" s="1"/>
      <c r="F3" s="1"/>
      <c r="G3" s="1"/>
      <c r="H3" s="105"/>
      <c r="I3" s="105"/>
      <c r="J3" s="105"/>
      <c r="K3" s="106" t="s">
        <v>80</v>
      </c>
      <c r="L3" s="19">
        <v>0</v>
      </c>
      <c r="M3" s="1"/>
      <c r="N3" s="1"/>
      <c r="O3" s="1"/>
      <c r="Q3" s="1"/>
      <c r="R3" s="10"/>
      <c r="S3" s="10"/>
      <c r="T3" s="10"/>
      <c r="U3" s="10"/>
      <c r="V3" s="10"/>
      <c r="W3" s="10"/>
      <c r="X3" s="10"/>
      <c r="Y3" s="10"/>
      <c r="Z3" s="10"/>
      <c r="AA3" s="10"/>
      <c r="AB3" s="424"/>
      <c r="AC3" s="51"/>
      <c r="AD3" s="1"/>
      <c r="AE3" s="1"/>
      <c r="AF3" s="1"/>
      <c r="AG3" s="99"/>
      <c r="AH3" s="1"/>
      <c r="AI3" s="51"/>
    </row>
    <row r="4" spans="1:36" x14ac:dyDescent="0.2">
      <c r="A4" s="98" t="s">
        <v>83</v>
      </c>
      <c r="B4" s="183">
        <f>EDATE(B3,60)-1</f>
        <v>47299</v>
      </c>
      <c r="C4" s="94"/>
      <c r="D4" s="100"/>
      <c r="E4" s="100"/>
      <c r="F4" s="100"/>
      <c r="G4" s="100"/>
      <c r="H4" s="107"/>
      <c r="I4" s="107"/>
      <c r="J4" s="107"/>
      <c r="K4" s="106" t="s">
        <v>108</v>
      </c>
      <c r="L4" s="109">
        <v>0</v>
      </c>
      <c r="M4" s="1"/>
      <c r="N4" s="1"/>
      <c r="O4" s="1"/>
      <c r="Q4" s="1"/>
      <c r="R4" s="10"/>
      <c r="S4" s="10"/>
      <c r="T4" s="10"/>
      <c r="U4" s="10"/>
      <c r="V4" s="10"/>
      <c r="W4" s="10"/>
      <c r="X4" s="10"/>
      <c r="Y4" s="10"/>
      <c r="Z4" s="10"/>
      <c r="AA4" s="10"/>
      <c r="AB4" s="98"/>
      <c r="AC4" s="51"/>
      <c r="AD4" s="1"/>
      <c r="AE4" s="1"/>
      <c r="AF4" s="1"/>
      <c r="AG4" s="99"/>
      <c r="AH4" s="1"/>
      <c r="AI4" s="51"/>
    </row>
    <row r="5" spans="1:36" ht="15.75" thickBot="1" x14ac:dyDescent="0.3">
      <c r="A5" s="720" t="s">
        <v>40</v>
      </c>
      <c r="B5" s="720"/>
      <c r="C5" s="263"/>
      <c r="J5" s="1"/>
      <c r="K5" s="1"/>
      <c r="L5" s="1"/>
      <c r="M5" s="92"/>
      <c r="N5" s="1"/>
      <c r="O5" s="1"/>
      <c r="Q5" s="1"/>
      <c r="R5" s="1"/>
      <c r="T5" s="44"/>
      <c r="U5" s="1"/>
      <c r="W5" s="169"/>
      <c r="X5" s="1"/>
      <c r="Z5" s="1"/>
      <c r="AA5" s="1"/>
      <c r="AB5" s="8"/>
      <c r="AC5" s="1"/>
      <c r="AD5" s="1"/>
      <c r="AE5" s="1"/>
      <c r="AF5" s="1"/>
      <c r="AG5" s="4"/>
      <c r="AH5" s="1"/>
    </row>
    <row r="6" spans="1:36" ht="16.5" customHeight="1" x14ac:dyDescent="0.2">
      <c r="A6" s="908" t="s">
        <v>51</v>
      </c>
      <c r="B6" s="910" t="s">
        <v>50</v>
      </c>
      <c r="C6" s="910" t="s">
        <v>87</v>
      </c>
      <c r="D6" s="170" t="s">
        <v>97</v>
      </c>
      <c r="E6" s="630"/>
      <c r="F6" s="631"/>
      <c r="G6" s="631" t="s">
        <v>151</v>
      </c>
      <c r="H6" s="631"/>
      <c r="I6" s="631"/>
      <c r="J6" s="170" t="s">
        <v>96</v>
      </c>
      <c r="K6" s="170" t="s">
        <v>95</v>
      </c>
      <c r="L6" s="170" t="s">
        <v>54</v>
      </c>
      <c r="M6" s="606"/>
      <c r="N6" s="607" t="s">
        <v>3</v>
      </c>
      <c r="O6" s="608"/>
      <c r="P6" s="606"/>
      <c r="Q6" s="607" t="s">
        <v>4</v>
      </c>
      <c r="R6" s="608"/>
      <c r="S6" s="606"/>
      <c r="T6" s="607" t="s">
        <v>5</v>
      </c>
      <c r="U6" s="608"/>
      <c r="V6" s="606"/>
      <c r="W6" s="607" t="s">
        <v>6</v>
      </c>
      <c r="X6" s="608"/>
      <c r="Y6" s="606"/>
      <c r="Z6" s="607" t="s">
        <v>7</v>
      </c>
      <c r="AA6" s="608"/>
      <c r="AB6" s="171" t="s">
        <v>8</v>
      </c>
      <c r="AC6" s="52"/>
      <c r="AD6" s="643" t="s">
        <v>43</v>
      </c>
      <c r="AE6" s="638"/>
      <c r="AF6" s="638"/>
      <c r="AG6" s="638"/>
      <c r="AH6" s="639"/>
      <c r="AI6" s="616" t="s">
        <v>88</v>
      </c>
      <c r="AJ6" s="617" t="s">
        <v>90</v>
      </c>
    </row>
    <row r="7" spans="1:36" ht="16.5" customHeight="1" thickBot="1" x14ac:dyDescent="0.25">
      <c r="A7" s="909"/>
      <c r="B7" s="911"/>
      <c r="C7" s="911"/>
      <c r="D7" s="172" t="s">
        <v>94</v>
      </c>
      <c r="E7" s="633"/>
      <c r="F7" s="634"/>
      <c r="G7" s="634" t="s">
        <v>175</v>
      </c>
      <c r="H7" s="634"/>
      <c r="I7" s="632"/>
      <c r="J7" s="172" t="s">
        <v>53</v>
      </c>
      <c r="K7" s="172" t="s">
        <v>94</v>
      </c>
      <c r="L7" s="172" t="s">
        <v>2</v>
      </c>
      <c r="M7" s="184">
        <f>B3</f>
        <v>45474</v>
      </c>
      <c r="N7" s="184" t="s">
        <v>98</v>
      </c>
      <c r="O7" s="185">
        <f>EDATE(M7,12)-1</f>
        <v>45838</v>
      </c>
      <c r="P7" s="186">
        <f>EDATE(M7,12)</f>
        <v>45839</v>
      </c>
      <c r="Q7" s="184" t="s">
        <v>98</v>
      </c>
      <c r="R7" s="185">
        <f>EDATE(P7,12)-1</f>
        <v>46203</v>
      </c>
      <c r="S7" s="186">
        <f>EDATE(P7,12)</f>
        <v>46204</v>
      </c>
      <c r="T7" s="184" t="s">
        <v>98</v>
      </c>
      <c r="U7" s="185">
        <f>EDATE(S7,12)-1</f>
        <v>46568</v>
      </c>
      <c r="V7" s="186">
        <f>EDATE(S7,12)</f>
        <v>46569</v>
      </c>
      <c r="W7" s="184" t="s">
        <v>98</v>
      </c>
      <c r="X7" s="185">
        <f>EDATE(V7,12)-1</f>
        <v>46934</v>
      </c>
      <c r="Y7" s="186">
        <f>EDATE(V7,12)</f>
        <v>46935</v>
      </c>
      <c r="Z7" s="184" t="s">
        <v>98</v>
      </c>
      <c r="AA7" s="185">
        <f>EDATE(Y7,12)-1</f>
        <v>47299</v>
      </c>
      <c r="AB7" s="425"/>
      <c r="AC7" s="52"/>
      <c r="AD7" s="640"/>
      <c r="AE7" s="641"/>
      <c r="AF7" s="641"/>
      <c r="AG7" s="641"/>
      <c r="AH7" s="642"/>
      <c r="AI7" s="644"/>
      <c r="AJ7" s="645"/>
    </row>
    <row r="8" spans="1:36" x14ac:dyDescent="0.2">
      <c r="A8" s="127" t="s">
        <v>49</v>
      </c>
      <c r="B8" s="128"/>
      <c r="C8" s="128"/>
      <c r="D8" s="129"/>
      <c r="E8" s="130">
        <v>1</v>
      </c>
      <c r="F8" s="130">
        <v>2</v>
      </c>
      <c r="G8" s="130">
        <v>3</v>
      </c>
      <c r="H8" s="130">
        <v>4</v>
      </c>
      <c r="I8" s="130">
        <v>5</v>
      </c>
      <c r="J8" s="131"/>
      <c r="K8" s="131"/>
      <c r="L8" s="131"/>
      <c r="M8" s="132" t="s">
        <v>81</v>
      </c>
      <c r="N8" s="133" t="s">
        <v>53</v>
      </c>
      <c r="O8" s="134" t="s">
        <v>54</v>
      </c>
      <c r="P8" s="132" t="s">
        <v>81</v>
      </c>
      <c r="Q8" s="135" t="s">
        <v>53</v>
      </c>
      <c r="R8" s="136" t="s">
        <v>54</v>
      </c>
      <c r="S8" s="137" t="s">
        <v>81</v>
      </c>
      <c r="T8" s="138" t="s">
        <v>53</v>
      </c>
      <c r="U8" s="136" t="s">
        <v>54</v>
      </c>
      <c r="V8" s="132" t="s">
        <v>81</v>
      </c>
      <c r="W8" s="135" t="s">
        <v>53</v>
      </c>
      <c r="X8" s="136" t="s">
        <v>54</v>
      </c>
      <c r="Y8" s="132" t="s">
        <v>81</v>
      </c>
      <c r="Z8" s="135" t="s">
        <v>53</v>
      </c>
      <c r="AA8" s="136" t="s">
        <v>54</v>
      </c>
      <c r="AB8" s="426"/>
      <c r="AD8" s="376" t="s">
        <v>3</v>
      </c>
      <c r="AE8" s="376" t="s">
        <v>4</v>
      </c>
      <c r="AF8" s="376" t="s">
        <v>5</v>
      </c>
      <c r="AG8" s="377" t="s">
        <v>6</v>
      </c>
      <c r="AH8" s="376" t="s">
        <v>7</v>
      </c>
      <c r="AI8" s="162" t="s">
        <v>89</v>
      </c>
      <c r="AJ8" s="162" t="s">
        <v>91</v>
      </c>
    </row>
    <row r="9" spans="1:36" x14ac:dyDescent="0.2">
      <c r="A9" s="120"/>
      <c r="B9" s="121" t="s">
        <v>52</v>
      </c>
      <c r="C9" s="161"/>
      <c r="D9" s="122"/>
      <c r="E9" s="418">
        <v>0</v>
      </c>
      <c r="F9" s="418">
        <v>0</v>
      </c>
      <c r="G9" s="418">
        <v>0</v>
      </c>
      <c r="H9" s="418">
        <v>0</v>
      </c>
      <c r="I9" s="418">
        <v>0</v>
      </c>
      <c r="J9" s="399">
        <v>0</v>
      </c>
      <c r="K9" s="122"/>
      <c r="L9" s="298">
        <f>IFERROR(VLOOKUP(K9,'Additional Calculations'!$L$2:$M$11,2,FALSE),0)</f>
        <v>0</v>
      </c>
      <c r="M9" s="402">
        <f t="shared" ref="M9:M40" si="0">IF($D9="12-month",12*E9, IF($D9="9-month",9*E9, IF($D9="summer", 3*E9, IF($D9="grad",E9*6, IF($D9="hourly",E9/2080*12,0)))))</f>
        <v>0</v>
      </c>
      <c r="N9" s="403">
        <f>ROUND(IF(D9="12-month",E9*J9,IF(D9="9-month",E9*J9,IF(D9="summer",J9*0.025*13*E9,IF(D9="grad",E9*J9,IF(D9="hourly",E9*J9,0))))),0)</f>
        <v>0</v>
      </c>
      <c r="O9" s="404">
        <f>ROUND(IF($K9&lt;&gt;"grad",N9*$L9,$L9*$E9),0)</f>
        <v>0</v>
      </c>
      <c r="P9" s="405">
        <f t="shared" ref="P9:P40" si="1">IF($D9="12-month",12*F9, IF($D9="9-month",9*F9, IF($D9="summer", 3*F9, IF($D9="grad",F9*6, IF($D9="hourly",F9/2080*12,0)))))</f>
        <v>0</v>
      </c>
      <c r="Q9" s="406">
        <f t="shared" ref="Q9:Q40" si="2">ROUND((IF(D9="12-month",F9*J9,IF(D9="9-month",F9*J9,IF(D9="summer",J9*0.025*13*F9,IF(D9="grad",F9*J9,IF(D9="hourly",F9*J9,))))))*(1+$L$2),0)</f>
        <v>0</v>
      </c>
      <c r="R9" s="407">
        <f t="shared" ref="R9:R40" si="3">ROUND(IF($K9&lt;&gt;"grad",$Q9*$L9,($L9*$F9)*(1+$L$3)),0)</f>
        <v>0</v>
      </c>
      <c r="S9" s="405">
        <f t="shared" ref="S9:S40" si="4">IF($D9="12-month",12*G9, IF($D9="9-month",9*G9, IF($D9="summer", 3*G9, IF($D9="grad",G9*6, IF($D9="hourly",G9/2080*12,0)))))</f>
        <v>0</v>
      </c>
      <c r="T9" s="406">
        <f t="shared" ref="T9:T40" si="5">ROUND((IF(D9="12-month",G9*J9,IF(D9="9-month",G9*J9,IF(D9="summer",J9*0.025*13*G9,IF(D9="grad",G9*J9,IF(D9="hourly",G9*J9,))))))*((1+$L$2)^2),0)</f>
        <v>0</v>
      </c>
      <c r="U9" s="407">
        <f t="shared" ref="U9:U40" si="6">ROUND(IF($K9&lt;&gt;"grad",$T9*$L9,($L9*$G9)*((1+$L$3)^2)),0)</f>
        <v>0</v>
      </c>
      <c r="V9" s="405">
        <f t="shared" ref="V9:V40" si="7">IF($D9="12-month",12*H9, IF($D9="9-month",9*H9, IF($D9="summer", 3*H9, IF($D9="grad",H9*6, IF($D9="hourly",H9/2080*12,0)))))</f>
        <v>0</v>
      </c>
      <c r="W9" s="406">
        <f t="shared" ref="W9:W40" si="8">ROUND((IF(D9="12-month",H9*J9,IF(D9="9-month",H9*J9,IF(D9="summer",J9*0.025*13*H9,IF(D9="grad",H9*J9,IF(D9="hourly",H9*J9,))))))*((1+$L$2)^3),0)</f>
        <v>0</v>
      </c>
      <c r="X9" s="407">
        <f t="shared" ref="X9:X40" si="9">ROUND(IF($K9&lt;&gt;"grad",$W9*$L9,($L9*$H9)*((1+$L$3)^3)),0)</f>
        <v>0</v>
      </c>
      <c r="Y9" s="405">
        <f t="shared" ref="Y9:Y40" si="10">IF($D9="12-month",12*I9, IF($D9="9-month",9*I9, IF($D9="summer", 3*I9, IF($D9="grad",I9*6, IF($D9="hourly",I9/2080*12,0)))))</f>
        <v>0</v>
      </c>
      <c r="Z9" s="408">
        <f t="shared" ref="Z9:Z40" si="11">ROUND((IF(D9="12-month",I9*J9,IF(D9="9-month",I9*J9,IF(D9="summer",J9*0.025*13*I9,IF(D9="grad",I9*J9,IF(D9="hourly",I9*J9,))))))*((1+$L$2)^4),0)</f>
        <v>0</v>
      </c>
      <c r="AA9" s="407">
        <f t="shared" ref="AA9:AA40" si="12">ROUND(IF($K9&lt;&gt;"grad",$Z9*$L9,($L9*$I9)*((1+$L$3)^4)),0)</f>
        <v>0</v>
      </c>
      <c r="AB9" s="427">
        <f t="shared" ref="AB9:AB40" si="13">ROUND(SUM(N9,O9,Q9,R9,T9,U9,W9,X9,Z9,AA9),0)</f>
        <v>0</v>
      </c>
      <c r="AC9" s="378"/>
      <c r="AD9" s="379">
        <f t="shared" ref="AD9:AD40" si="14">J9</f>
        <v>0</v>
      </c>
      <c r="AE9" s="380">
        <f>ROUND(AD9*(1+$L$2),0)</f>
        <v>0</v>
      </c>
      <c r="AF9" s="380">
        <f t="shared" ref="AF9:AH9" si="15">ROUND(AE9*(1+$L$2),0)</f>
        <v>0</v>
      </c>
      <c r="AG9" s="380">
        <f t="shared" si="15"/>
        <v>0</v>
      </c>
      <c r="AH9" s="381">
        <f t="shared" si="15"/>
        <v>0</v>
      </c>
      <c r="AI9" s="163"/>
      <c r="AJ9" s="164"/>
    </row>
    <row r="10" spans="1:36" x14ac:dyDescent="0.2">
      <c r="A10" s="41"/>
      <c r="B10" s="39"/>
      <c r="C10" s="161"/>
      <c r="D10" s="122"/>
      <c r="E10" s="418">
        <v>0</v>
      </c>
      <c r="F10" s="418">
        <v>0</v>
      </c>
      <c r="G10" s="418">
        <v>0</v>
      </c>
      <c r="H10" s="418">
        <v>0</v>
      </c>
      <c r="I10" s="418">
        <v>0</v>
      </c>
      <c r="J10" s="400">
        <v>0</v>
      </c>
      <c r="K10" s="122"/>
      <c r="L10" s="298">
        <f>IFERROR(VLOOKUP(K10,'Additional Calculations'!$L$2:$M$11,2,FALSE),0)</f>
        <v>0</v>
      </c>
      <c r="M10" s="409">
        <f t="shared" si="0"/>
        <v>0</v>
      </c>
      <c r="N10" s="410">
        <f t="shared" ref="N10:N40" si="16">ROUND(IF(D10="12-month",E10*J10,IF(D10="9-month",E10*J10,IF(D10="summer",J10*0.025*13*E10,IF(D10="grad",E10*J10,IF(D10="hourly",E10*J10,))))),0)</f>
        <v>0</v>
      </c>
      <c r="O10" s="411">
        <f t="shared" ref="O10:O40" si="17">ROUND(IF($K10&lt;&gt;"grad",N10*$L10,$L10*$E10),0)</f>
        <v>0</v>
      </c>
      <c r="P10" s="412">
        <f t="shared" si="1"/>
        <v>0</v>
      </c>
      <c r="Q10" s="406">
        <f t="shared" si="2"/>
        <v>0</v>
      </c>
      <c r="R10" s="413">
        <f t="shared" si="3"/>
        <v>0</v>
      </c>
      <c r="S10" s="412">
        <f t="shared" si="4"/>
        <v>0</v>
      </c>
      <c r="T10" s="406">
        <f t="shared" si="5"/>
        <v>0</v>
      </c>
      <c r="U10" s="413">
        <f t="shared" si="6"/>
        <v>0</v>
      </c>
      <c r="V10" s="412">
        <f t="shared" si="7"/>
        <v>0</v>
      </c>
      <c r="W10" s="406">
        <f t="shared" si="8"/>
        <v>0</v>
      </c>
      <c r="X10" s="413">
        <f t="shared" si="9"/>
        <v>0</v>
      </c>
      <c r="Y10" s="412">
        <f t="shared" si="10"/>
        <v>0</v>
      </c>
      <c r="Z10" s="414">
        <f t="shared" si="11"/>
        <v>0</v>
      </c>
      <c r="AA10" s="413">
        <f t="shared" si="12"/>
        <v>0</v>
      </c>
      <c r="AB10" s="428">
        <f t="shared" si="13"/>
        <v>0</v>
      </c>
      <c r="AC10" s="378"/>
      <c r="AD10" s="382">
        <f t="shared" si="14"/>
        <v>0</v>
      </c>
      <c r="AE10" s="383">
        <f t="shared" ref="AE10:AH10" si="18">ROUND(AD10*(1+$L$2),0)</f>
        <v>0</v>
      </c>
      <c r="AF10" s="383">
        <f t="shared" si="18"/>
        <v>0</v>
      </c>
      <c r="AG10" s="383">
        <f t="shared" si="18"/>
        <v>0</v>
      </c>
      <c r="AH10" s="384">
        <f t="shared" si="18"/>
        <v>0</v>
      </c>
      <c r="AI10" s="165"/>
      <c r="AJ10" s="166"/>
    </row>
    <row r="11" spans="1:36" x14ac:dyDescent="0.2">
      <c r="A11" s="41"/>
      <c r="B11" s="39"/>
      <c r="C11" s="161"/>
      <c r="D11" s="122"/>
      <c r="E11" s="418">
        <v>0</v>
      </c>
      <c r="F11" s="418">
        <v>0</v>
      </c>
      <c r="G11" s="418">
        <v>0</v>
      </c>
      <c r="H11" s="418">
        <v>0</v>
      </c>
      <c r="I11" s="418">
        <v>0</v>
      </c>
      <c r="J11" s="400">
        <v>0</v>
      </c>
      <c r="K11" s="122"/>
      <c r="L11" s="298">
        <f>IFERROR(VLOOKUP(K11,'Additional Calculations'!$L$2:$M$11,2,FALSE),0)</f>
        <v>0</v>
      </c>
      <c r="M11" s="409">
        <f t="shared" si="0"/>
        <v>0</v>
      </c>
      <c r="N11" s="410">
        <f t="shared" si="16"/>
        <v>0</v>
      </c>
      <c r="O11" s="411">
        <f t="shared" si="17"/>
        <v>0</v>
      </c>
      <c r="P11" s="412">
        <f t="shared" si="1"/>
        <v>0</v>
      </c>
      <c r="Q11" s="406">
        <f t="shared" si="2"/>
        <v>0</v>
      </c>
      <c r="R11" s="413">
        <f t="shared" si="3"/>
        <v>0</v>
      </c>
      <c r="S11" s="412">
        <f t="shared" si="4"/>
        <v>0</v>
      </c>
      <c r="T11" s="406">
        <f t="shared" si="5"/>
        <v>0</v>
      </c>
      <c r="U11" s="413">
        <f t="shared" si="6"/>
        <v>0</v>
      </c>
      <c r="V11" s="412">
        <f t="shared" si="7"/>
        <v>0</v>
      </c>
      <c r="W11" s="406">
        <f t="shared" si="8"/>
        <v>0</v>
      </c>
      <c r="X11" s="413">
        <f t="shared" si="9"/>
        <v>0</v>
      </c>
      <c r="Y11" s="412">
        <f t="shared" si="10"/>
        <v>0</v>
      </c>
      <c r="Z11" s="414">
        <f t="shared" si="11"/>
        <v>0</v>
      </c>
      <c r="AA11" s="413">
        <f t="shared" si="12"/>
        <v>0</v>
      </c>
      <c r="AB11" s="428">
        <f t="shared" si="13"/>
        <v>0</v>
      </c>
      <c r="AC11" s="378"/>
      <c r="AD11" s="382">
        <f t="shared" si="14"/>
        <v>0</v>
      </c>
      <c r="AE11" s="383">
        <f t="shared" ref="AE11:AH11" si="19">ROUND(AD11*(1+$L$2),0)</f>
        <v>0</v>
      </c>
      <c r="AF11" s="383">
        <f t="shared" si="19"/>
        <v>0</v>
      </c>
      <c r="AG11" s="383">
        <f t="shared" si="19"/>
        <v>0</v>
      </c>
      <c r="AH11" s="384">
        <f t="shared" si="19"/>
        <v>0</v>
      </c>
      <c r="AI11" s="165"/>
      <c r="AJ11" s="166"/>
    </row>
    <row r="12" spans="1:36" x14ac:dyDescent="0.2">
      <c r="A12" s="41"/>
      <c r="B12" s="39"/>
      <c r="C12" s="161"/>
      <c r="D12" s="122"/>
      <c r="E12" s="418">
        <v>0</v>
      </c>
      <c r="F12" s="418">
        <v>0</v>
      </c>
      <c r="G12" s="418">
        <v>0</v>
      </c>
      <c r="H12" s="418">
        <v>0</v>
      </c>
      <c r="I12" s="418">
        <v>0</v>
      </c>
      <c r="J12" s="400">
        <v>0</v>
      </c>
      <c r="K12" s="122"/>
      <c r="L12" s="298">
        <f>IFERROR(VLOOKUP(K12,'Additional Calculations'!$L$2:$M$11,2,FALSE),0)</f>
        <v>0</v>
      </c>
      <c r="M12" s="409">
        <f t="shared" si="0"/>
        <v>0</v>
      </c>
      <c r="N12" s="410">
        <f t="shared" ref="N12:N33" si="20">ROUND(IF(D12="12-month",E12*J12,IF(D12="9-month",E12*J12,IF(D12="summer",J12*0.025*13*E12,IF(D12="grad",E12*J12,IF(D12="hourly",E12*J12,))))),0)</f>
        <v>0</v>
      </c>
      <c r="O12" s="411">
        <f t="shared" ref="O12:O33" si="21">ROUND(IF($K12&lt;&gt;"grad",N12*$L12,$L12*$E12),0)</f>
        <v>0</v>
      </c>
      <c r="P12" s="412">
        <f t="shared" si="1"/>
        <v>0</v>
      </c>
      <c r="Q12" s="406">
        <f t="shared" si="2"/>
        <v>0</v>
      </c>
      <c r="R12" s="413">
        <f t="shared" si="3"/>
        <v>0</v>
      </c>
      <c r="S12" s="412">
        <f t="shared" si="4"/>
        <v>0</v>
      </c>
      <c r="T12" s="406">
        <f t="shared" si="5"/>
        <v>0</v>
      </c>
      <c r="U12" s="413">
        <f t="shared" si="6"/>
        <v>0</v>
      </c>
      <c r="V12" s="412">
        <f t="shared" si="7"/>
        <v>0</v>
      </c>
      <c r="W12" s="406">
        <f t="shared" si="8"/>
        <v>0</v>
      </c>
      <c r="X12" s="413">
        <f t="shared" si="9"/>
        <v>0</v>
      </c>
      <c r="Y12" s="412">
        <f t="shared" si="10"/>
        <v>0</v>
      </c>
      <c r="Z12" s="414">
        <f t="shared" si="11"/>
        <v>0</v>
      </c>
      <c r="AA12" s="413">
        <f t="shared" si="12"/>
        <v>0</v>
      </c>
      <c r="AB12" s="428">
        <f t="shared" ref="AB12:AB33" si="22">ROUND(SUM(N12,O12,Q12,R12,T12,U12,W12,X12,Z12,AA12),0)</f>
        <v>0</v>
      </c>
      <c r="AC12" s="378"/>
      <c r="AD12" s="382">
        <f t="shared" ref="AD12:AD33" si="23">J12</f>
        <v>0</v>
      </c>
      <c r="AE12" s="383">
        <f t="shared" ref="AE12:AH12" si="24">ROUND(AD12*(1+$L$2),0)</f>
        <v>0</v>
      </c>
      <c r="AF12" s="383">
        <f t="shared" si="24"/>
        <v>0</v>
      </c>
      <c r="AG12" s="383">
        <f t="shared" si="24"/>
        <v>0</v>
      </c>
      <c r="AH12" s="384">
        <f t="shared" si="24"/>
        <v>0</v>
      </c>
      <c r="AI12" s="165"/>
      <c r="AJ12" s="166"/>
    </row>
    <row r="13" spans="1:36" x14ac:dyDescent="0.2">
      <c r="A13" s="41"/>
      <c r="B13" s="39"/>
      <c r="C13" s="161"/>
      <c r="D13" s="122"/>
      <c r="E13" s="418">
        <v>0</v>
      </c>
      <c r="F13" s="418">
        <v>0</v>
      </c>
      <c r="G13" s="418">
        <v>0</v>
      </c>
      <c r="H13" s="418">
        <v>0</v>
      </c>
      <c r="I13" s="418">
        <v>0</v>
      </c>
      <c r="J13" s="400">
        <v>0</v>
      </c>
      <c r="K13" s="122"/>
      <c r="L13" s="298">
        <f>IFERROR(VLOOKUP(K13,'Additional Calculations'!$L$2:$M$11,2,FALSE),0)</f>
        <v>0</v>
      </c>
      <c r="M13" s="409">
        <f t="shared" si="0"/>
        <v>0</v>
      </c>
      <c r="N13" s="410">
        <f t="shared" si="20"/>
        <v>0</v>
      </c>
      <c r="O13" s="411">
        <f t="shared" si="21"/>
        <v>0</v>
      </c>
      <c r="P13" s="412">
        <f t="shared" si="1"/>
        <v>0</v>
      </c>
      <c r="Q13" s="406">
        <f t="shared" si="2"/>
        <v>0</v>
      </c>
      <c r="R13" s="413">
        <f t="shared" si="3"/>
        <v>0</v>
      </c>
      <c r="S13" s="412">
        <f t="shared" si="4"/>
        <v>0</v>
      </c>
      <c r="T13" s="406">
        <f t="shared" si="5"/>
        <v>0</v>
      </c>
      <c r="U13" s="413">
        <f t="shared" si="6"/>
        <v>0</v>
      </c>
      <c r="V13" s="412">
        <f t="shared" si="7"/>
        <v>0</v>
      </c>
      <c r="W13" s="406">
        <f t="shared" si="8"/>
        <v>0</v>
      </c>
      <c r="X13" s="413">
        <f t="shared" si="9"/>
        <v>0</v>
      </c>
      <c r="Y13" s="412">
        <f t="shared" si="10"/>
        <v>0</v>
      </c>
      <c r="Z13" s="414">
        <f t="shared" si="11"/>
        <v>0</v>
      </c>
      <c r="AA13" s="413">
        <f t="shared" si="12"/>
        <v>0</v>
      </c>
      <c r="AB13" s="428">
        <f t="shared" si="22"/>
        <v>0</v>
      </c>
      <c r="AC13" s="378"/>
      <c r="AD13" s="382">
        <f t="shared" si="23"/>
        <v>0</v>
      </c>
      <c r="AE13" s="383">
        <f t="shared" ref="AE13:AH13" si="25">ROUND(AD13*(1+$L$2),0)</f>
        <v>0</v>
      </c>
      <c r="AF13" s="383">
        <f t="shared" si="25"/>
        <v>0</v>
      </c>
      <c r="AG13" s="383">
        <f t="shared" si="25"/>
        <v>0</v>
      </c>
      <c r="AH13" s="384">
        <f t="shared" si="25"/>
        <v>0</v>
      </c>
      <c r="AI13" s="165"/>
      <c r="AJ13" s="166"/>
    </row>
    <row r="14" spans="1:36" x14ac:dyDescent="0.2">
      <c r="A14" s="41"/>
      <c r="B14" s="39"/>
      <c r="C14" s="161"/>
      <c r="D14" s="122"/>
      <c r="E14" s="418">
        <v>0</v>
      </c>
      <c r="F14" s="418">
        <v>0</v>
      </c>
      <c r="G14" s="418">
        <v>0</v>
      </c>
      <c r="H14" s="418">
        <v>0</v>
      </c>
      <c r="I14" s="418">
        <v>0</v>
      </c>
      <c r="J14" s="400">
        <v>0</v>
      </c>
      <c r="K14" s="122"/>
      <c r="L14" s="298">
        <f>IFERROR(VLOOKUP(K14,'Additional Calculations'!$L$2:$M$11,2,FALSE),0)</f>
        <v>0</v>
      </c>
      <c r="M14" s="409">
        <f t="shared" si="0"/>
        <v>0</v>
      </c>
      <c r="N14" s="410">
        <f t="shared" si="20"/>
        <v>0</v>
      </c>
      <c r="O14" s="411">
        <f t="shared" si="21"/>
        <v>0</v>
      </c>
      <c r="P14" s="412">
        <f t="shared" si="1"/>
        <v>0</v>
      </c>
      <c r="Q14" s="406">
        <f t="shared" si="2"/>
        <v>0</v>
      </c>
      <c r="R14" s="413">
        <f t="shared" si="3"/>
        <v>0</v>
      </c>
      <c r="S14" s="412">
        <f t="shared" si="4"/>
        <v>0</v>
      </c>
      <c r="T14" s="406">
        <f t="shared" si="5"/>
        <v>0</v>
      </c>
      <c r="U14" s="413">
        <f t="shared" si="6"/>
        <v>0</v>
      </c>
      <c r="V14" s="412">
        <f t="shared" si="7"/>
        <v>0</v>
      </c>
      <c r="W14" s="406">
        <f t="shared" si="8"/>
        <v>0</v>
      </c>
      <c r="X14" s="413">
        <f t="shared" si="9"/>
        <v>0</v>
      </c>
      <c r="Y14" s="412">
        <f t="shared" si="10"/>
        <v>0</v>
      </c>
      <c r="Z14" s="414">
        <f t="shared" si="11"/>
        <v>0</v>
      </c>
      <c r="AA14" s="413">
        <f t="shared" si="12"/>
        <v>0</v>
      </c>
      <c r="AB14" s="428">
        <f t="shared" si="22"/>
        <v>0</v>
      </c>
      <c r="AC14" s="378"/>
      <c r="AD14" s="382">
        <f t="shared" si="23"/>
        <v>0</v>
      </c>
      <c r="AE14" s="383">
        <f t="shared" ref="AE14:AH14" si="26">ROUND(AD14*(1+$L$2),0)</f>
        <v>0</v>
      </c>
      <c r="AF14" s="383">
        <f t="shared" si="26"/>
        <v>0</v>
      </c>
      <c r="AG14" s="383">
        <f t="shared" si="26"/>
        <v>0</v>
      </c>
      <c r="AH14" s="384">
        <f t="shared" si="26"/>
        <v>0</v>
      </c>
      <c r="AI14" s="165"/>
      <c r="AJ14" s="166"/>
    </row>
    <row r="15" spans="1:36" x14ac:dyDescent="0.2">
      <c r="A15" s="41"/>
      <c r="B15" s="39"/>
      <c r="C15" s="161"/>
      <c r="D15" s="122"/>
      <c r="E15" s="418">
        <v>0</v>
      </c>
      <c r="F15" s="418">
        <v>0</v>
      </c>
      <c r="G15" s="418">
        <v>0</v>
      </c>
      <c r="H15" s="418">
        <v>0</v>
      </c>
      <c r="I15" s="418">
        <v>0</v>
      </c>
      <c r="J15" s="400">
        <v>0</v>
      </c>
      <c r="K15" s="122"/>
      <c r="L15" s="298">
        <f>IFERROR(VLOOKUP(K15,'Additional Calculations'!$L$2:$M$11,2,FALSE),0)</f>
        <v>0</v>
      </c>
      <c r="M15" s="409">
        <f t="shared" si="0"/>
        <v>0</v>
      </c>
      <c r="N15" s="410">
        <f t="shared" si="20"/>
        <v>0</v>
      </c>
      <c r="O15" s="411">
        <f t="shared" si="21"/>
        <v>0</v>
      </c>
      <c r="P15" s="412">
        <f t="shared" si="1"/>
        <v>0</v>
      </c>
      <c r="Q15" s="406">
        <f t="shared" si="2"/>
        <v>0</v>
      </c>
      <c r="R15" s="413">
        <f t="shared" si="3"/>
        <v>0</v>
      </c>
      <c r="S15" s="412">
        <f t="shared" si="4"/>
        <v>0</v>
      </c>
      <c r="T15" s="406">
        <f t="shared" si="5"/>
        <v>0</v>
      </c>
      <c r="U15" s="413">
        <f t="shared" si="6"/>
        <v>0</v>
      </c>
      <c r="V15" s="412">
        <f t="shared" si="7"/>
        <v>0</v>
      </c>
      <c r="W15" s="406">
        <f t="shared" si="8"/>
        <v>0</v>
      </c>
      <c r="X15" s="413">
        <f t="shared" si="9"/>
        <v>0</v>
      </c>
      <c r="Y15" s="412">
        <f t="shared" si="10"/>
        <v>0</v>
      </c>
      <c r="Z15" s="414">
        <f t="shared" si="11"/>
        <v>0</v>
      </c>
      <c r="AA15" s="413">
        <f t="shared" si="12"/>
        <v>0</v>
      </c>
      <c r="AB15" s="428">
        <f t="shared" si="22"/>
        <v>0</v>
      </c>
      <c r="AC15" s="378"/>
      <c r="AD15" s="382">
        <f t="shared" si="23"/>
        <v>0</v>
      </c>
      <c r="AE15" s="383">
        <f t="shared" ref="AE15:AH15" si="27">ROUND(AD15*(1+$L$2),0)</f>
        <v>0</v>
      </c>
      <c r="AF15" s="383">
        <f t="shared" si="27"/>
        <v>0</v>
      </c>
      <c r="AG15" s="383">
        <f t="shared" si="27"/>
        <v>0</v>
      </c>
      <c r="AH15" s="384">
        <f t="shared" si="27"/>
        <v>0</v>
      </c>
      <c r="AI15" s="165"/>
      <c r="AJ15" s="166"/>
    </row>
    <row r="16" spans="1:36" x14ac:dyDescent="0.2">
      <c r="A16" s="41"/>
      <c r="B16" s="39"/>
      <c r="C16" s="161"/>
      <c r="D16" s="122"/>
      <c r="E16" s="418">
        <v>0</v>
      </c>
      <c r="F16" s="418">
        <v>0</v>
      </c>
      <c r="G16" s="418">
        <v>0</v>
      </c>
      <c r="H16" s="418">
        <v>0</v>
      </c>
      <c r="I16" s="418">
        <v>0</v>
      </c>
      <c r="J16" s="400">
        <v>0</v>
      </c>
      <c r="K16" s="122"/>
      <c r="L16" s="298">
        <f>IFERROR(VLOOKUP(K16,'Additional Calculations'!$L$2:$M$11,2,FALSE),0)</f>
        <v>0</v>
      </c>
      <c r="M16" s="409">
        <f t="shared" si="0"/>
        <v>0</v>
      </c>
      <c r="N16" s="410">
        <f t="shared" si="20"/>
        <v>0</v>
      </c>
      <c r="O16" s="411">
        <f t="shared" si="21"/>
        <v>0</v>
      </c>
      <c r="P16" s="412">
        <f t="shared" si="1"/>
        <v>0</v>
      </c>
      <c r="Q16" s="406">
        <f t="shared" si="2"/>
        <v>0</v>
      </c>
      <c r="R16" s="413">
        <f t="shared" si="3"/>
        <v>0</v>
      </c>
      <c r="S16" s="412">
        <f t="shared" si="4"/>
        <v>0</v>
      </c>
      <c r="T16" s="406">
        <f t="shared" si="5"/>
        <v>0</v>
      </c>
      <c r="U16" s="413">
        <f t="shared" si="6"/>
        <v>0</v>
      </c>
      <c r="V16" s="412">
        <f t="shared" si="7"/>
        <v>0</v>
      </c>
      <c r="W16" s="406">
        <f t="shared" si="8"/>
        <v>0</v>
      </c>
      <c r="X16" s="413">
        <f t="shared" si="9"/>
        <v>0</v>
      </c>
      <c r="Y16" s="412">
        <f t="shared" si="10"/>
        <v>0</v>
      </c>
      <c r="Z16" s="414">
        <f t="shared" si="11"/>
        <v>0</v>
      </c>
      <c r="AA16" s="413">
        <f t="shared" si="12"/>
        <v>0</v>
      </c>
      <c r="AB16" s="428">
        <f t="shared" si="22"/>
        <v>0</v>
      </c>
      <c r="AC16" s="378"/>
      <c r="AD16" s="382">
        <f t="shared" si="23"/>
        <v>0</v>
      </c>
      <c r="AE16" s="383">
        <f t="shared" ref="AE16:AH16" si="28">ROUND(AD16*(1+$L$2),0)</f>
        <v>0</v>
      </c>
      <c r="AF16" s="383">
        <f t="shared" si="28"/>
        <v>0</v>
      </c>
      <c r="AG16" s="383">
        <f t="shared" si="28"/>
        <v>0</v>
      </c>
      <c r="AH16" s="384">
        <f t="shared" si="28"/>
        <v>0</v>
      </c>
      <c r="AI16" s="165"/>
      <c r="AJ16" s="166"/>
    </row>
    <row r="17" spans="1:36" x14ac:dyDescent="0.2">
      <c r="A17" s="41"/>
      <c r="B17" s="39"/>
      <c r="C17" s="161"/>
      <c r="D17" s="122"/>
      <c r="E17" s="418">
        <v>0</v>
      </c>
      <c r="F17" s="418">
        <v>0</v>
      </c>
      <c r="G17" s="418">
        <v>0</v>
      </c>
      <c r="H17" s="418">
        <v>0</v>
      </c>
      <c r="I17" s="418">
        <v>0</v>
      </c>
      <c r="J17" s="400">
        <v>0</v>
      </c>
      <c r="K17" s="122"/>
      <c r="L17" s="298">
        <f>IFERROR(VLOOKUP(K17,'Additional Calculations'!$L$2:$M$11,2,FALSE),0)</f>
        <v>0</v>
      </c>
      <c r="M17" s="409">
        <f t="shared" si="0"/>
        <v>0</v>
      </c>
      <c r="N17" s="410">
        <f t="shared" si="20"/>
        <v>0</v>
      </c>
      <c r="O17" s="411">
        <f t="shared" si="21"/>
        <v>0</v>
      </c>
      <c r="P17" s="412">
        <f t="shared" si="1"/>
        <v>0</v>
      </c>
      <c r="Q17" s="406">
        <f t="shared" si="2"/>
        <v>0</v>
      </c>
      <c r="R17" s="413">
        <f t="shared" si="3"/>
        <v>0</v>
      </c>
      <c r="S17" s="412">
        <f t="shared" si="4"/>
        <v>0</v>
      </c>
      <c r="T17" s="406">
        <f t="shared" si="5"/>
        <v>0</v>
      </c>
      <c r="U17" s="413">
        <f t="shared" si="6"/>
        <v>0</v>
      </c>
      <c r="V17" s="412">
        <f t="shared" si="7"/>
        <v>0</v>
      </c>
      <c r="W17" s="406">
        <f t="shared" si="8"/>
        <v>0</v>
      </c>
      <c r="X17" s="413">
        <f t="shared" si="9"/>
        <v>0</v>
      </c>
      <c r="Y17" s="412">
        <f t="shared" si="10"/>
        <v>0</v>
      </c>
      <c r="Z17" s="414">
        <f t="shared" si="11"/>
        <v>0</v>
      </c>
      <c r="AA17" s="413">
        <f t="shared" si="12"/>
        <v>0</v>
      </c>
      <c r="AB17" s="428">
        <f t="shared" si="22"/>
        <v>0</v>
      </c>
      <c r="AC17" s="378"/>
      <c r="AD17" s="382">
        <f t="shared" si="23"/>
        <v>0</v>
      </c>
      <c r="AE17" s="383">
        <f t="shared" ref="AE17:AH17" si="29">ROUND(AD17*(1+$L$2),0)</f>
        <v>0</v>
      </c>
      <c r="AF17" s="383">
        <f t="shared" si="29"/>
        <v>0</v>
      </c>
      <c r="AG17" s="383">
        <f t="shared" si="29"/>
        <v>0</v>
      </c>
      <c r="AH17" s="384">
        <f t="shared" si="29"/>
        <v>0</v>
      </c>
      <c r="AI17" s="165"/>
      <c r="AJ17" s="166"/>
    </row>
    <row r="18" spans="1:36" x14ac:dyDescent="0.2">
      <c r="A18" s="41"/>
      <c r="B18" s="39"/>
      <c r="C18" s="161"/>
      <c r="D18" s="122"/>
      <c r="E18" s="418">
        <v>0</v>
      </c>
      <c r="F18" s="418">
        <v>0</v>
      </c>
      <c r="G18" s="418">
        <v>0</v>
      </c>
      <c r="H18" s="418">
        <v>0</v>
      </c>
      <c r="I18" s="418">
        <v>0</v>
      </c>
      <c r="J18" s="400">
        <v>0</v>
      </c>
      <c r="K18" s="122"/>
      <c r="L18" s="298">
        <f>IFERROR(VLOOKUP(K18,'Additional Calculations'!$L$2:$M$11,2,FALSE),0)</f>
        <v>0</v>
      </c>
      <c r="M18" s="409">
        <f t="shared" si="0"/>
        <v>0</v>
      </c>
      <c r="N18" s="410">
        <f t="shared" si="20"/>
        <v>0</v>
      </c>
      <c r="O18" s="411">
        <f t="shared" si="21"/>
        <v>0</v>
      </c>
      <c r="P18" s="412">
        <f t="shared" si="1"/>
        <v>0</v>
      </c>
      <c r="Q18" s="406">
        <f t="shared" si="2"/>
        <v>0</v>
      </c>
      <c r="R18" s="413">
        <f t="shared" si="3"/>
        <v>0</v>
      </c>
      <c r="S18" s="412">
        <f t="shared" si="4"/>
        <v>0</v>
      </c>
      <c r="T18" s="406">
        <f t="shared" si="5"/>
        <v>0</v>
      </c>
      <c r="U18" s="413">
        <f t="shared" si="6"/>
        <v>0</v>
      </c>
      <c r="V18" s="412">
        <f t="shared" si="7"/>
        <v>0</v>
      </c>
      <c r="W18" s="406">
        <f t="shared" si="8"/>
        <v>0</v>
      </c>
      <c r="X18" s="413">
        <f t="shared" si="9"/>
        <v>0</v>
      </c>
      <c r="Y18" s="412">
        <f t="shared" si="10"/>
        <v>0</v>
      </c>
      <c r="Z18" s="414">
        <f t="shared" si="11"/>
        <v>0</v>
      </c>
      <c r="AA18" s="413">
        <f t="shared" si="12"/>
        <v>0</v>
      </c>
      <c r="AB18" s="428">
        <f t="shared" si="22"/>
        <v>0</v>
      </c>
      <c r="AC18" s="378"/>
      <c r="AD18" s="382">
        <f t="shared" si="23"/>
        <v>0</v>
      </c>
      <c r="AE18" s="383">
        <f t="shared" ref="AE18:AH18" si="30">ROUND(AD18*(1+$L$2),0)</f>
        <v>0</v>
      </c>
      <c r="AF18" s="383">
        <f t="shared" si="30"/>
        <v>0</v>
      </c>
      <c r="AG18" s="383">
        <f t="shared" si="30"/>
        <v>0</v>
      </c>
      <c r="AH18" s="384">
        <f t="shared" si="30"/>
        <v>0</v>
      </c>
      <c r="AI18" s="165"/>
      <c r="AJ18" s="166"/>
    </row>
    <row r="19" spans="1:36" x14ac:dyDescent="0.2">
      <c r="A19" s="41"/>
      <c r="B19" s="39"/>
      <c r="C19" s="161"/>
      <c r="D19" s="122"/>
      <c r="E19" s="418">
        <v>0</v>
      </c>
      <c r="F19" s="418">
        <v>0</v>
      </c>
      <c r="G19" s="418">
        <v>0</v>
      </c>
      <c r="H19" s="418">
        <v>0</v>
      </c>
      <c r="I19" s="418">
        <v>0</v>
      </c>
      <c r="J19" s="400">
        <v>0</v>
      </c>
      <c r="K19" s="122"/>
      <c r="L19" s="298">
        <f>IFERROR(VLOOKUP(K19,'Additional Calculations'!$L$2:$M$11,2,FALSE),0)</f>
        <v>0</v>
      </c>
      <c r="M19" s="409">
        <f t="shared" si="0"/>
        <v>0</v>
      </c>
      <c r="N19" s="410">
        <f t="shared" si="20"/>
        <v>0</v>
      </c>
      <c r="O19" s="411">
        <f t="shared" si="21"/>
        <v>0</v>
      </c>
      <c r="P19" s="412">
        <f t="shared" si="1"/>
        <v>0</v>
      </c>
      <c r="Q19" s="406">
        <f t="shared" si="2"/>
        <v>0</v>
      </c>
      <c r="R19" s="413">
        <f t="shared" si="3"/>
        <v>0</v>
      </c>
      <c r="S19" s="412">
        <f t="shared" si="4"/>
        <v>0</v>
      </c>
      <c r="T19" s="406">
        <f t="shared" si="5"/>
        <v>0</v>
      </c>
      <c r="U19" s="413">
        <f t="shared" si="6"/>
        <v>0</v>
      </c>
      <c r="V19" s="412">
        <f t="shared" si="7"/>
        <v>0</v>
      </c>
      <c r="W19" s="406">
        <f t="shared" si="8"/>
        <v>0</v>
      </c>
      <c r="X19" s="413">
        <f t="shared" si="9"/>
        <v>0</v>
      </c>
      <c r="Y19" s="412">
        <f t="shared" si="10"/>
        <v>0</v>
      </c>
      <c r="Z19" s="414">
        <f t="shared" si="11"/>
        <v>0</v>
      </c>
      <c r="AA19" s="413">
        <f t="shared" si="12"/>
        <v>0</v>
      </c>
      <c r="AB19" s="428">
        <f t="shared" si="22"/>
        <v>0</v>
      </c>
      <c r="AC19" s="378"/>
      <c r="AD19" s="382">
        <f t="shared" si="23"/>
        <v>0</v>
      </c>
      <c r="AE19" s="383">
        <f t="shared" ref="AE19:AH19" si="31">ROUND(AD19*(1+$L$2),0)</f>
        <v>0</v>
      </c>
      <c r="AF19" s="383">
        <f t="shared" si="31"/>
        <v>0</v>
      </c>
      <c r="AG19" s="383">
        <f t="shared" si="31"/>
        <v>0</v>
      </c>
      <c r="AH19" s="384">
        <f t="shared" si="31"/>
        <v>0</v>
      </c>
      <c r="AI19" s="165"/>
      <c r="AJ19" s="166"/>
    </row>
    <row r="20" spans="1:36" x14ac:dyDescent="0.2">
      <c r="A20" s="41"/>
      <c r="B20" s="39"/>
      <c r="C20" s="161"/>
      <c r="D20" s="122"/>
      <c r="E20" s="418">
        <v>0</v>
      </c>
      <c r="F20" s="418">
        <v>0</v>
      </c>
      <c r="G20" s="418">
        <v>0</v>
      </c>
      <c r="H20" s="418">
        <v>0</v>
      </c>
      <c r="I20" s="418">
        <v>0</v>
      </c>
      <c r="J20" s="400">
        <v>0</v>
      </c>
      <c r="K20" s="122"/>
      <c r="L20" s="298">
        <f>IFERROR(VLOOKUP(K20,'Additional Calculations'!$L$2:$M$11,2,FALSE),0)</f>
        <v>0</v>
      </c>
      <c r="M20" s="409">
        <f t="shared" si="0"/>
        <v>0</v>
      </c>
      <c r="N20" s="410">
        <f t="shared" si="20"/>
        <v>0</v>
      </c>
      <c r="O20" s="411">
        <f t="shared" si="21"/>
        <v>0</v>
      </c>
      <c r="P20" s="412">
        <f t="shared" si="1"/>
        <v>0</v>
      </c>
      <c r="Q20" s="406">
        <f t="shared" si="2"/>
        <v>0</v>
      </c>
      <c r="R20" s="413">
        <f t="shared" si="3"/>
        <v>0</v>
      </c>
      <c r="S20" s="412">
        <f t="shared" si="4"/>
        <v>0</v>
      </c>
      <c r="T20" s="406">
        <f t="shared" si="5"/>
        <v>0</v>
      </c>
      <c r="U20" s="413">
        <f t="shared" si="6"/>
        <v>0</v>
      </c>
      <c r="V20" s="412">
        <f t="shared" si="7"/>
        <v>0</v>
      </c>
      <c r="W20" s="406">
        <f t="shared" si="8"/>
        <v>0</v>
      </c>
      <c r="X20" s="413">
        <f t="shared" si="9"/>
        <v>0</v>
      </c>
      <c r="Y20" s="412">
        <f t="shared" si="10"/>
        <v>0</v>
      </c>
      <c r="Z20" s="414">
        <f t="shared" si="11"/>
        <v>0</v>
      </c>
      <c r="AA20" s="413">
        <f t="shared" si="12"/>
        <v>0</v>
      </c>
      <c r="AB20" s="428">
        <f t="shared" si="22"/>
        <v>0</v>
      </c>
      <c r="AC20" s="378"/>
      <c r="AD20" s="382">
        <f t="shared" si="23"/>
        <v>0</v>
      </c>
      <c r="AE20" s="383">
        <f t="shared" ref="AE20:AH20" si="32">ROUND(AD20*(1+$L$2),0)</f>
        <v>0</v>
      </c>
      <c r="AF20" s="383">
        <f t="shared" si="32"/>
        <v>0</v>
      </c>
      <c r="AG20" s="383">
        <f t="shared" si="32"/>
        <v>0</v>
      </c>
      <c r="AH20" s="384">
        <f t="shared" si="32"/>
        <v>0</v>
      </c>
      <c r="AI20" s="165"/>
      <c r="AJ20" s="166"/>
    </row>
    <row r="21" spans="1:36" x14ac:dyDescent="0.2">
      <c r="A21" s="41"/>
      <c r="B21" s="39"/>
      <c r="C21" s="161"/>
      <c r="D21" s="122"/>
      <c r="E21" s="418">
        <v>0</v>
      </c>
      <c r="F21" s="418">
        <v>0</v>
      </c>
      <c r="G21" s="418">
        <v>0</v>
      </c>
      <c r="H21" s="418">
        <v>0</v>
      </c>
      <c r="I21" s="418">
        <v>0</v>
      </c>
      <c r="J21" s="400">
        <v>0</v>
      </c>
      <c r="K21" s="122"/>
      <c r="L21" s="298">
        <f>IFERROR(VLOOKUP(K21,'Additional Calculations'!$L$2:$M$11,2,FALSE),0)</f>
        <v>0</v>
      </c>
      <c r="M21" s="409">
        <f t="shared" si="0"/>
        <v>0</v>
      </c>
      <c r="N21" s="410">
        <f t="shared" si="20"/>
        <v>0</v>
      </c>
      <c r="O21" s="411">
        <f t="shared" si="21"/>
        <v>0</v>
      </c>
      <c r="P21" s="412">
        <f t="shared" si="1"/>
        <v>0</v>
      </c>
      <c r="Q21" s="406">
        <f t="shared" si="2"/>
        <v>0</v>
      </c>
      <c r="R21" s="413">
        <f t="shared" si="3"/>
        <v>0</v>
      </c>
      <c r="S21" s="412">
        <f t="shared" si="4"/>
        <v>0</v>
      </c>
      <c r="T21" s="406">
        <f t="shared" si="5"/>
        <v>0</v>
      </c>
      <c r="U21" s="413">
        <f t="shared" si="6"/>
        <v>0</v>
      </c>
      <c r="V21" s="412">
        <f t="shared" si="7"/>
        <v>0</v>
      </c>
      <c r="W21" s="406">
        <f t="shared" si="8"/>
        <v>0</v>
      </c>
      <c r="X21" s="413">
        <f t="shared" si="9"/>
        <v>0</v>
      </c>
      <c r="Y21" s="412">
        <f t="shared" si="10"/>
        <v>0</v>
      </c>
      <c r="Z21" s="414">
        <f t="shared" si="11"/>
        <v>0</v>
      </c>
      <c r="AA21" s="413">
        <f t="shared" si="12"/>
        <v>0</v>
      </c>
      <c r="AB21" s="428">
        <f t="shared" si="22"/>
        <v>0</v>
      </c>
      <c r="AC21" s="378"/>
      <c r="AD21" s="382">
        <f t="shared" si="23"/>
        <v>0</v>
      </c>
      <c r="AE21" s="383">
        <f t="shared" ref="AE21:AH21" si="33">ROUND(AD21*(1+$L$2),0)</f>
        <v>0</v>
      </c>
      <c r="AF21" s="383">
        <f t="shared" si="33"/>
        <v>0</v>
      </c>
      <c r="AG21" s="383">
        <f t="shared" si="33"/>
        <v>0</v>
      </c>
      <c r="AH21" s="384">
        <f t="shared" si="33"/>
        <v>0</v>
      </c>
      <c r="AI21" s="165"/>
      <c r="AJ21" s="166"/>
    </row>
    <row r="22" spans="1:36" x14ac:dyDescent="0.2">
      <c r="A22" s="41"/>
      <c r="B22" s="39"/>
      <c r="C22" s="161"/>
      <c r="D22" s="122"/>
      <c r="E22" s="418">
        <v>0</v>
      </c>
      <c r="F22" s="418">
        <v>0</v>
      </c>
      <c r="G22" s="418">
        <v>0</v>
      </c>
      <c r="H22" s="418">
        <v>0</v>
      </c>
      <c r="I22" s="418">
        <v>0</v>
      </c>
      <c r="J22" s="400">
        <v>0</v>
      </c>
      <c r="K22" s="122"/>
      <c r="L22" s="298">
        <f>IFERROR(VLOOKUP(K22,'Additional Calculations'!$L$2:$M$11,2,FALSE),0)</f>
        <v>0</v>
      </c>
      <c r="M22" s="409">
        <f t="shared" si="0"/>
        <v>0</v>
      </c>
      <c r="N22" s="410">
        <f t="shared" si="20"/>
        <v>0</v>
      </c>
      <c r="O22" s="411">
        <f t="shared" si="21"/>
        <v>0</v>
      </c>
      <c r="P22" s="412">
        <f t="shared" si="1"/>
        <v>0</v>
      </c>
      <c r="Q22" s="406">
        <f t="shared" si="2"/>
        <v>0</v>
      </c>
      <c r="R22" s="413">
        <f t="shared" si="3"/>
        <v>0</v>
      </c>
      <c r="S22" s="412">
        <f t="shared" si="4"/>
        <v>0</v>
      </c>
      <c r="T22" s="406">
        <f t="shared" si="5"/>
        <v>0</v>
      </c>
      <c r="U22" s="413">
        <f t="shared" si="6"/>
        <v>0</v>
      </c>
      <c r="V22" s="412">
        <f t="shared" si="7"/>
        <v>0</v>
      </c>
      <c r="W22" s="406">
        <f t="shared" si="8"/>
        <v>0</v>
      </c>
      <c r="X22" s="413">
        <f t="shared" si="9"/>
        <v>0</v>
      </c>
      <c r="Y22" s="412">
        <f t="shared" si="10"/>
        <v>0</v>
      </c>
      <c r="Z22" s="414">
        <f t="shared" si="11"/>
        <v>0</v>
      </c>
      <c r="AA22" s="413">
        <f t="shared" si="12"/>
        <v>0</v>
      </c>
      <c r="AB22" s="428">
        <f t="shared" si="22"/>
        <v>0</v>
      </c>
      <c r="AC22" s="378"/>
      <c r="AD22" s="382">
        <f t="shared" si="23"/>
        <v>0</v>
      </c>
      <c r="AE22" s="383">
        <f t="shared" ref="AE22:AH22" si="34">ROUND(AD22*(1+$L$2),0)</f>
        <v>0</v>
      </c>
      <c r="AF22" s="383">
        <f t="shared" si="34"/>
        <v>0</v>
      </c>
      <c r="AG22" s="383">
        <f t="shared" si="34"/>
        <v>0</v>
      </c>
      <c r="AH22" s="384">
        <f t="shared" si="34"/>
        <v>0</v>
      </c>
      <c r="AI22" s="165"/>
      <c r="AJ22" s="166"/>
    </row>
    <row r="23" spans="1:36" x14ac:dyDescent="0.2">
      <c r="A23" s="41"/>
      <c r="B23" s="39"/>
      <c r="C23" s="161"/>
      <c r="D23" s="122"/>
      <c r="E23" s="418">
        <v>0</v>
      </c>
      <c r="F23" s="418">
        <v>0</v>
      </c>
      <c r="G23" s="418">
        <v>0</v>
      </c>
      <c r="H23" s="418">
        <v>0</v>
      </c>
      <c r="I23" s="418">
        <v>0</v>
      </c>
      <c r="J23" s="400">
        <v>0</v>
      </c>
      <c r="K23" s="122"/>
      <c r="L23" s="298">
        <f>IFERROR(VLOOKUP(K23,'Additional Calculations'!$L$2:$M$11,2,FALSE),0)</f>
        <v>0</v>
      </c>
      <c r="M23" s="409">
        <f t="shared" si="0"/>
        <v>0</v>
      </c>
      <c r="N23" s="410">
        <f t="shared" si="20"/>
        <v>0</v>
      </c>
      <c r="O23" s="411">
        <f t="shared" si="21"/>
        <v>0</v>
      </c>
      <c r="P23" s="412">
        <f t="shared" si="1"/>
        <v>0</v>
      </c>
      <c r="Q23" s="406">
        <f t="shared" si="2"/>
        <v>0</v>
      </c>
      <c r="R23" s="413">
        <f t="shared" si="3"/>
        <v>0</v>
      </c>
      <c r="S23" s="412">
        <f t="shared" si="4"/>
        <v>0</v>
      </c>
      <c r="T23" s="406">
        <f t="shared" si="5"/>
        <v>0</v>
      </c>
      <c r="U23" s="413">
        <f t="shared" si="6"/>
        <v>0</v>
      </c>
      <c r="V23" s="412">
        <f t="shared" si="7"/>
        <v>0</v>
      </c>
      <c r="W23" s="406">
        <f t="shared" si="8"/>
        <v>0</v>
      </c>
      <c r="X23" s="413">
        <f t="shared" si="9"/>
        <v>0</v>
      </c>
      <c r="Y23" s="412">
        <f t="shared" si="10"/>
        <v>0</v>
      </c>
      <c r="Z23" s="414">
        <f t="shared" si="11"/>
        <v>0</v>
      </c>
      <c r="AA23" s="413">
        <f t="shared" si="12"/>
        <v>0</v>
      </c>
      <c r="AB23" s="428">
        <f t="shared" si="22"/>
        <v>0</v>
      </c>
      <c r="AC23" s="378"/>
      <c r="AD23" s="382">
        <f t="shared" si="23"/>
        <v>0</v>
      </c>
      <c r="AE23" s="383">
        <f t="shared" ref="AE23:AH23" si="35">ROUND(AD23*(1+$L$2),0)</f>
        <v>0</v>
      </c>
      <c r="AF23" s="383">
        <f t="shared" si="35"/>
        <v>0</v>
      </c>
      <c r="AG23" s="383">
        <f t="shared" si="35"/>
        <v>0</v>
      </c>
      <c r="AH23" s="384">
        <f t="shared" si="35"/>
        <v>0</v>
      </c>
      <c r="AI23" s="165"/>
      <c r="AJ23" s="166"/>
    </row>
    <row r="24" spans="1:36" x14ac:dyDescent="0.2">
      <c r="A24" s="41"/>
      <c r="B24" s="39"/>
      <c r="C24" s="161"/>
      <c r="D24" s="122"/>
      <c r="E24" s="418">
        <v>0</v>
      </c>
      <c r="F24" s="418">
        <v>0</v>
      </c>
      <c r="G24" s="418">
        <v>0</v>
      </c>
      <c r="H24" s="418">
        <v>0</v>
      </c>
      <c r="I24" s="418">
        <v>0</v>
      </c>
      <c r="J24" s="400">
        <v>0</v>
      </c>
      <c r="K24" s="122"/>
      <c r="L24" s="298">
        <f>IFERROR(VLOOKUP(K24,'Additional Calculations'!$L$2:$M$11,2,FALSE),0)</f>
        <v>0</v>
      </c>
      <c r="M24" s="409">
        <f t="shared" si="0"/>
        <v>0</v>
      </c>
      <c r="N24" s="410">
        <f t="shared" si="20"/>
        <v>0</v>
      </c>
      <c r="O24" s="411">
        <f t="shared" si="21"/>
        <v>0</v>
      </c>
      <c r="P24" s="412">
        <f t="shared" si="1"/>
        <v>0</v>
      </c>
      <c r="Q24" s="406">
        <f t="shared" si="2"/>
        <v>0</v>
      </c>
      <c r="R24" s="413">
        <f t="shared" si="3"/>
        <v>0</v>
      </c>
      <c r="S24" s="412">
        <f t="shared" si="4"/>
        <v>0</v>
      </c>
      <c r="T24" s="406">
        <f t="shared" si="5"/>
        <v>0</v>
      </c>
      <c r="U24" s="413">
        <f t="shared" si="6"/>
        <v>0</v>
      </c>
      <c r="V24" s="412">
        <f t="shared" si="7"/>
        <v>0</v>
      </c>
      <c r="W24" s="406">
        <f t="shared" si="8"/>
        <v>0</v>
      </c>
      <c r="X24" s="413">
        <f t="shared" si="9"/>
        <v>0</v>
      </c>
      <c r="Y24" s="412">
        <f t="shared" si="10"/>
        <v>0</v>
      </c>
      <c r="Z24" s="414">
        <f t="shared" si="11"/>
        <v>0</v>
      </c>
      <c r="AA24" s="413">
        <f t="shared" si="12"/>
        <v>0</v>
      </c>
      <c r="AB24" s="428">
        <f t="shared" si="22"/>
        <v>0</v>
      </c>
      <c r="AC24" s="378"/>
      <c r="AD24" s="382">
        <f t="shared" si="23"/>
        <v>0</v>
      </c>
      <c r="AE24" s="383">
        <f t="shared" ref="AE24:AH24" si="36">ROUND(AD24*(1+$L$2),0)</f>
        <v>0</v>
      </c>
      <c r="AF24" s="383">
        <f t="shared" si="36"/>
        <v>0</v>
      </c>
      <c r="AG24" s="383">
        <f t="shared" si="36"/>
        <v>0</v>
      </c>
      <c r="AH24" s="384">
        <f t="shared" si="36"/>
        <v>0</v>
      </c>
      <c r="AI24" s="165"/>
      <c r="AJ24" s="166"/>
    </row>
    <row r="25" spans="1:36" ht="13.5" thickBot="1" x14ac:dyDescent="0.25">
      <c r="A25" s="41"/>
      <c r="B25" s="39"/>
      <c r="C25" s="161"/>
      <c r="D25" s="122"/>
      <c r="E25" s="418">
        <v>0</v>
      </c>
      <c r="F25" s="418">
        <v>0</v>
      </c>
      <c r="G25" s="418">
        <v>0</v>
      </c>
      <c r="H25" s="418">
        <v>0</v>
      </c>
      <c r="I25" s="418">
        <v>0</v>
      </c>
      <c r="J25" s="400">
        <v>0</v>
      </c>
      <c r="K25" s="122"/>
      <c r="L25" s="298">
        <f>IFERROR(VLOOKUP(K25,'Additional Calculations'!$L$2:$M$11,2,FALSE),0)</f>
        <v>0</v>
      </c>
      <c r="M25" s="409">
        <f t="shared" si="0"/>
        <v>0</v>
      </c>
      <c r="N25" s="410">
        <f t="shared" si="20"/>
        <v>0</v>
      </c>
      <c r="O25" s="411">
        <f t="shared" si="21"/>
        <v>0</v>
      </c>
      <c r="P25" s="412">
        <f t="shared" si="1"/>
        <v>0</v>
      </c>
      <c r="Q25" s="406">
        <f t="shared" si="2"/>
        <v>0</v>
      </c>
      <c r="R25" s="413">
        <f t="shared" si="3"/>
        <v>0</v>
      </c>
      <c r="S25" s="412">
        <f t="shared" si="4"/>
        <v>0</v>
      </c>
      <c r="T25" s="406">
        <f t="shared" si="5"/>
        <v>0</v>
      </c>
      <c r="U25" s="413">
        <f t="shared" si="6"/>
        <v>0</v>
      </c>
      <c r="V25" s="412">
        <f t="shared" si="7"/>
        <v>0</v>
      </c>
      <c r="W25" s="406">
        <f t="shared" si="8"/>
        <v>0</v>
      </c>
      <c r="X25" s="413">
        <f t="shared" si="9"/>
        <v>0</v>
      </c>
      <c r="Y25" s="412">
        <f t="shared" si="10"/>
        <v>0</v>
      </c>
      <c r="Z25" s="414">
        <f t="shared" si="11"/>
        <v>0</v>
      </c>
      <c r="AA25" s="413">
        <f t="shared" si="12"/>
        <v>0</v>
      </c>
      <c r="AB25" s="428">
        <f t="shared" si="22"/>
        <v>0</v>
      </c>
      <c r="AC25" s="378"/>
      <c r="AD25" s="386">
        <f t="shared" si="23"/>
        <v>0</v>
      </c>
      <c r="AE25" s="387">
        <f t="shared" ref="AE25:AH25" si="37">ROUND(AD25*(1+$L$2),0)</f>
        <v>0</v>
      </c>
      <c r="AF25" s="387">
        <f t="shared" si="37"/>
        <v>0</v>
      </c>
      <c r="AG25" s="387">
        <f t="shared" si="37"/>
        <v>0</v>
      </c>
      <c r="AH25" s="388">
        <f t="shared" si="37"/>
        <v>0</v>
      </c>
      <c r="AI25" s="167"/>
      <c r="AJ25" s="168"/>
    </row>
    <row r="26" spans="1:36" hidden="1" outlineLevel="1" x14ac:dyDescent="0.2">
      <c r="A26" s="41"/>
      <c r="B26" s="39"/>
      <c r="C26" s="161"/>
      <c r="D26" s="122"/>
      <c r="E26" s="418">
        <v>0</v>
      </c>
      <c r="F26" s="418">
        <v>0</v>
      </c>
      <c r="G26" s="418">
        <v>0</v>
      </c>
      <c r="H26" s="418">
        <v>0</v>
      </c>
      <c r="I26" s="418">
        <v>0</v>
      </c>
      <c r="J26" s="400">
        <v>0</v>
      </c>
      <c r="K26" s="122"/>
      <c r="L26" s="298">
        <f>IFERROR(VLOOKUP(K26,'Additional Calculations'!$L$2:$M$11,2,FALSE),0)</f>
        <v>0</v>
      </c>
      <c r="M26" s="409">
        <f t="shared" si="0"/>
        <v>0</v>
      </c>
      <c r="N26" s="410">
        <f t="shared" si="20"/>
        <v>0</v>
      </c>
      <c r="O26" s="411">
        <f t="shared" si="21"/>
        <v>0</v>
      </c>
      <c r="P26" s="412">
        <f t="shared" si="1"/>
        <v>0</v>
      </c>
      <c r="Q26" s="406">
        <f t="shared" si="2"/>
        <v>0</v>
      </c>
      <c r="R26" s="413">
        <f t="shared" si="3"/>
        <v>0</v>
      </c>
      <c r="S26" s="412">
        <f t="shared" si="4"/>
        <v>0</v>
      </c>
      <c r="T26" s="406">
        <f t="shared" si="5"/>
        <v>0</v>
      </c>
      <c r="U26" s="413">
        <f t="shared" si="6"/>
        <v>0</v>
      </c>
      <c r="V26" s="412">
        <f t="shared" si="7"/>
        <v>0</v>
      </c>
      <c r="W26" s="406">
        <f t="shared" si="8"/>
        <v>0</v>
      </c>
      <c r="X26" s="413">
        <f t="shared" si="9"/>
        <v>0</v>
      </c>
      <c r="Y26" s="412">
        <f t="shared" si="10"/>
        <v>0</v>
      </c>
      <c r="Z26" s="414">
        <f t="shared" si="11"/>
        <v>0</v>
      </c>
      <c r="AA26" s="413">
        <f t="shared" si="12"/>
        <v>0</v>
      </c>
      <c r="AB26" s="428">
        <f t="shared" si="22"/>
        <v>0</v>
      </c>
      <c r="AC26" s="378"/>
      <c r="AD26" s="580">
        <f t="shared" si="23"/>
        <v>0</v>
      </c>
      <c r="AE26" s="581">
        <f t="shared" ref="AE26:AH26" si="38">ROUND(AD26*(1+$L$2),0)</f>
        <v>0</v>
      </c>
      <c r="AF26" s="581">
        <f t="shared" si="38"/>
        <v>0</v>
      </c>
      <c r="AG26" s="581">
        <f t="shared" si="38"/>
        <v>0</v>
      </c>
      <c r="AH26" s="582">
        <f t="shared" si="38"/>
        <v>0</v>
      </c>
      <c r="AI26" s="583"/>
      <c r="AJ26" s="584"/>
    </row>
    <row r="27" spans="1:36" hidden="1" outlineLevel="1" x14ac:dyDescent="0.2">
      <c r="A27" s="41"/>
      <c r="B27" s="39"/>
      <c r="C27" s="161"/>
      <c r="D27" s="122"/>
      <c r="E27" s="418">
        <v>0</v>
      </c>
      <c r="F27" s="418">
        <v>0</v>
      </c>
      <c r="G27" s="418">
        <v>0</v>
      </c>
      <c r="H27" s="418">
        <v>0</v>
      </c>
      <c r="I27" s="418">
        <v>0</v>
      </c>
      <c r="J27" s="400">
        <v>0</v>
      </c>
      <c r="K27" s="122"/>
      <c r="L27" s="298">
        <f>IFERROR(VLOOKUP(K27,'Additional Calculations'!$L$2:$M$11,2,FALSE),0)</f>
        <v>0</v>
      </c>
      <c r="M27" s="409">
        <f t="shared" si="0"/>
        <v>0</v>
      </c>
      <c r="N27" s="410">
        <f t="shared" si="20"/>
        <v>0</v>
      </c>
      <c r="O27" s="411">
        <f t="shared" si="21"/>
        <v>0</v>
      </c>
      <c r="P27" s="412">
        <f t="shared" si="1"/>
        <v>0</v>
      </c>
      <c r="Q27" s="406">
        <f t="shared" si="2"/>
        <v>0</v>
      </c>
      <c r="R27" s="413">
        <f t="shared" si="3"/>
        <v>0</v>
      </c>
      <c r="S27" s="412">
        <f t="shared" si="4"/>
        <v>0</v>
      </c>
      <c r="T27" s="406">
        <f t="shared" si="5"/>
        <v>0</v>
      </c>
      <c r="U27" s="413">
        <f t="shared" si="6"/>
        <v>0</v>
      </c>
      <c r="V27" s="412">
        <f t="shared" si="7"/>
        <v>0</v>
      </c>
      <c r="W27" s="406">
        <f t="shared" si="8"/>
        <v>0</v>
      </c>
      <c r="X27" s="413">
        <f t="shared" si="9"/>
        <v>0</v>
      </c>
      <c r="Y27" s="412">
        <f t="shared" si="10"/>
        <v>0</v>
      </c>
      <c r="Z27" s="414">
        <f t="shared" si="11"/>
        <v>0</v>
      </c>
      <c r="AA27" s="413">
        <f t="shared" si="12"/>
        <v>0</v>
      </c>
      <c r="AB27" s="428">
        <f t="shared" si="22"/>
        <v>0</v>
      </c>
      <c r="AC27" s="378"/>
      <c r="AD27" s="382">
        <f t="shared" si="23"/>
        <v>0</v>
      </c>
      <c r="AE27" s="383">
        <f t="shared" ref="AE27:AH27" si="39">ROUND(AD27*(1+$L$2),0)</f>
        <v>0</v>
      </c>
      <c r="AF27" s="383">
        <f t="shared" si="39"/>
        <v>0</v>
      </c>
      <c r="AG27" s="383">
        <f t="shared" si="39"/>
        <v>0</v>
      </c>
      <c r="AH27" s="384">
        <f t="shared" si="39"/>
        <v>0</v>
      </c>
      <c r="AI27" s="165"/>
      <c r="AJ27" s="166"/>
    </row>
    <row r="28" spans="1:36" hidden="1" outlineLevel="1" x14ac:dyDescent="0.2">
      <c r="A28" s="41"/>
      <c r="B28" s="39"/>
      <c r="C28" s="161"/>
      <c r="D28" s="122"/>
      <c r="E28" s="418">
        <v>0</v>
      </c>
      <c r="F28" s="418">
        <v>0</v>
      </c>
      <c r="G28" s="418">
        <v>0</v>
      </c>
      <c r="H28" s="418">
        <v>0</v>
      </c>
      <c r="I28" s="418">
        <v>0</v>
      </c>
      <c r="J28" s="400">
        <v>0</v>
      </c>
      <c r="K28" s="122"/>
      <c r="L28" s="298">
        <f>IFERROR(VLOOKUP(K28,'Additional Calculations'!$L$2:$M$11,2,FALSE),0)</f>
        <v>0</v>
      </c>
      <c r="M28" s="409">
        <f t="shared" si="0"/>
        <v>0</v>
      </c>
      <c r="N28" s="410">
        <f t="shared" si="20"/>
        <v>0</v>
      </c>
      <c r="O28" s="411">
        <f t="shared" si="21"/>
        <v>0</v>
      </c>
      <c r="P28" s="412">
        <f t="shared" si="1"/>
        <v>0</v>
      </c>
      <c r="Q28" s="406">
        <f t="shared" si="2"/>
        <v>0</v>
      </c>
      <c r="R28" s="413">
        <f t="shared" si="3"/>
        <v>0</v>
      </c>
      <c r="S28" s="412">
        <f t="shared" si="4"/>
        <v>0</v>
      </c>
      <c r="T28" s="406">
        <f t="shared" si="5"/>
        <v>0</v>
      </c>
      <c r="U28" s="413">
        <f t="shared" si="6"/>
        <v>0</v>
      </c>
      <c r="V28" s="412">
        <f t="shared" si="7"/>
        <v>0</v>
      </c>
      <c r="W28" s="406">
        <f t="shared" si="8"/>
        <v>0</v>
      </c>
      <c r="X28" s="413">
        <f t="shared" si="9"/>
        <v>0</v>
      </c>
      <c r="Y28" s="412">
        <f t="shared" si="10"/>
        <v>0</v>
      </c>
      <c r="Z28" s="414">
        <f t="shared" si="11"/>
        <v>0</v>
      </c>
      <c r="AA28" s="413">
        <f t="shared" si="12"/>
        <v>0</v>
      </c>
      <c r="AB28" s="428">
        <f t="shared" si="22"/>
        <v>0</v>
      </c>
      <c r="AC28" s="378"/>
      <c r="AD28" s="382">
        <f t="shared" si="23"/>
        <v>0</v>
      </c>
      <c r="AE28" s="383">
        <f t="shared" ref="AE28:AH28" si="40">ROUND(AD28*(1+$L$2),0)</f>
        <v>0</v>
      </c>
      <c r="AF28" s="383">
        <f t="shared" si="40"/>
        <v>0</v>
      </c>
      <c r="AG28" s="383">
        <f t="shared" si="40"/>
        <v>0</v>
      </c>
      <c r="AH28" s="384">
        <f t="shared" si="40"/>
        <v>0</v>
      </c>
      <c r="AI28" s="165"/>
      <c r="AJ28" s="166"/>
    </row>
    <row r="29" spans="1:36" hidden="1" outlineLevel="1" x14ac:dyDescent="0.2">
      <c r="A29" s="41"/>
      <c r="B29" s="39"/>
      <c r="C29" s="161"/>
      <c r="D29" s="122"/>
      <c r="E29" s="418">
        <v>0</v>
      </c>
      <c r="F29" s="418">
        <v>0</v>
      </c>
      <c r="G29" s="418">
        <v>0</v>
      </c>
      <c r="H29" s="418">
        <v>0</v>
      </c>
      <c r="I29" s="418">
        <v>0</v>
      </c>
      <c r="J29" s="400">
        <v>0</v>
      </c>
      <c r="K29" s="122"/>
      <c r="L29" s="298">
        <f>IFERROR(VLOOKUP(K29,'Additional Calculations'!$L$2:$M$11,2,FALSE),0)</f>
        <v>0</v>
      </c>
      <c r="M29" s="409">
        <f t="shared" si="0"/>
        <v>0</v>
      </c>
      <c r="N29" s="410">
        <f t="shared" si="20"/>
        <v>0</v>
      </c>
      <c r="O29" s="411">
        <f t="shared" si="21"/>
        <v>0</v>
      </c>
      <c r="P29" s="412">
        <f t="shared" si="1"/>
        <v>0</v>
      </c>
      <c r="Q29" s="406">
        <f t="shared" si="2"/>
        <v>0</v>
      </c>
      <c r="R29" s="413">
        <f t="shared" si="3"/>
        <v>0</v>
      </c>
      <c r="S29" s="412">
        <f t="shared" si="4"/>
        <v>0</v>
      </c>
      <c r="T29" s="406">
        <f t="shared" si="5"/>
        <v>0</v>
      </c>
      <c r="U29" s="413">
        <f t="shared" si="6"/>
        <v>0</v>
      </c>
      <c r="V29" s="412">
        <f t="shared" si="7"/>
        <v>0</v>
      </c>
      <c r="W29" s="406">
        <f t="shared" si="8"/>
        <v>0</v>
      </c>
      <c r="X29" s="413">
        <f t="shared" si="9"/>
        <v>0</v>
      </c>
      <c r="Y29" s="412">
        <f t="shared" si="10"/>
        <v>0</v>
      </c>
      <c r="Z29" s="414">
        <f t="shared" si="11"/>
        <v>0</v>
      </c>
      <c r="AA29" s="413">
        <f t="shared" si="12"/>
        <v>0</v>
      </c>
      <c r="AB29" s="428">
        <f t="shared" si="22"/>
        <v>0</v>
      </c>
      <c r="AC29" s="378"/>
      <c r="AD29" s="382">
        <f t="shared" si="23"/>
        <v>0</v>
      </c>
      <c r="AE29" s="383">
        <f t="shared" ref="AE29:AH29" si="41">ROUND(AD29*(1+$L$2),0)</f>
        <v>0</v>
      </c>
      <c r="AF29" s="383">
        <f t="shared" si="41"/>
        <v>0</v>
      </c>
      <c r="AG29" s="383">
        <f t="shared" si="41"/>
        <v>0</v>
      </c>
      <c r="AH29" s="384">
        <f t="shared" si="41"/>
        <v>0</v>
      </c>
      <c r="AI29" s="165"/>
      <c r="AJ29" s="166"/>
    </row>
    <row r="30" spans="1:36" hidden="1" outlineLevel="1" x14ac:dyDescent="0.2">
      <c r="A30" s="41"/>
      <c r="B30" s="39"/>
      <c r="C30" s="161"/>
      <c r="D30" s="122"/>
      <c r="E30" s="418">
        <v>0</v>
      </c>
      <c r="F30" s="418">
        <v>0</v>
      </c>
      <c r="G30" s="418">
        <v>0</v>
      </c>
      <c r="H30" s="418">
        <v>0</v>
      </c>
      <c r="I30" s="418">
        <v>0</v>
      </c>
      <c r="J30" s="400">
        <v>0</v>
      </c>
      <c r="K30" s="122"/>
      <c r="L30" s="298">
        <f>IFERROR(VLOOKUP(K30,'Additional Calculations'!$L$2:$M$11,2,FALSE),0)</f>
        <v>0</v>
      </c>
      <c r="M30" s="409">
        <f t="shared" si="0"/>
        <v>0</v>
      </c>
      <c r="N30" s="410">
        <f t="shared" si="20"/>
        <v>0</v>
      </c>
      <c r="O30" s="411">
        <f t="shared" si="21"/>
        <v>0</v>
      </c>
      <c r="P30" s="412">
        <f t="shared" si="1"/>
        <v>0</v>
      </c>
      <c r="Q30" s="406">
        <f t="shared" si="2"/>
        <v>0</v>
      </c>
      <c r="R30" s="413">
        <f t="shared" si="3"/>
        <v>0</v>
      </c>
      <c r="S30" s="412">
        <f t="shared" si="4"/>
        <v>0</v>
      </c>
      <c r="T30" s="406">
        <f t="shared" si="5"/>
        <v>0</v>
      </c>
      <c r="U30" s="413">
        <f t="shared" si="6"/>
        <v>0</v>
      </c>
      <c r="V30" s="412">
        <f t="shared" si="7"/>
        <v>0</v>
      </c>
      <c r="W30" s="406">
        <f t="shared" si="8"/>
        <v>0</v>
      </c>
      <c r="X30" s="413">
        <f t="shared" si="9"/>
        <v>0</v>
      </c>
      <c r="Y30" s="412">
        <f t="shared" si="10"/>
        <v>0</v>
      </c>
      <c r="Z30" s="414">
        <f t="shared" si="11"/>
        <v>0</v>
      </c>
      <c r="AA30" s="413">
        <f t="shared" si="12"/>
        <v>0</v>
      </c>
      <c r="AB30" s="428">
        <f t="shared" si="22"/>
        <v>0</v>
      </c>
      <c r="AC30" s="378"/>
      <c r="AD30" s="382">
        <f t="shared" si="23"/>
        <v>0</v>
      </c>
      <c r="AE30" s="383">
        <f t="shared" ref="AE30:AH30" si="42">ROUND(AD30*(1+$L$2),0)</f>
        <v>0</v>
      </c>
      <c r="AF30" s="383">
        <f t="shared" si="42"/>
        <v>0</v>
      </c>
      <c r="AG30" s="383">
        <f t="shared" si="42"/>
        <v>0</v>
      </c>
      <c r="AH30" s="384">
        <f t="shared" si="42"/>
        <v>0</v>
      </c>
      <c r="AI30" s="165"/>
      <c r="AJ30" s="166"/>
    </row>
    <row r="31" spans="1:36" hidden="1" outlineLevel="1" x14ac:dyDescent="0.2">
      <c r="A31" s="41"/>
      <c r="B31" s="39"/>
      <c r="C31" s="161"/>
      <c r="D31" s="122"/>
      <c r="E31" s="418">
        <v>0</v>
      </c>
      <c r="F31" s="418">
        <v>0</v>
      </c>
      <c r="G31" s="418">
        <v>0</v>
      </c>
      <c r="H31" s="418">
        <v>0</v>
      </c>
      <c r="I31" s="418">
        <v>0</v>
      </c>
      <c r="J31" s="400">
        <v>0</v>
      </c>
      <c r="K31" s="122"/>
      <c r="L31" s="298">
        <f>IFERROR(VLOOKUP(K31,'Additional Calculations'!$L$2:$M$11,2,FALSE),0)</f>
        <v>0</v>
      </c>
      <c r="M31" s="409">
        <f t="shared" si="0"/>
        <v>0</v>
      </c>
      <c r="N31" s="410">
        <f t="shared" si="20"/>
        <v>0</v>
      </c>
      <c r="O31" s="411">
        <f t="shared" si="21"/>
        <v>0</v>
      </c>
      <c r="P31" s="412">
        <f t="shared" si="1"/>
        <v>0</v>
      </c>
      <c r="Q31" s="406">
        <f t="shared" si="2"/>
        <v>0</v>
      </c>
      <c r="R31" s="413">
        <f t="shared" si="3"/>
        <v>0</v>
      </c>
      <c r="S31" s="412">
        <f t="shared" si="4"/>
        <v>0</v>
      </c>
      <c r="T31" s="406">
        <f t="shared" si="5"/>
        <v>0</v>
      </c>
      <c r="U31" s="413">
        <f t="shared" si="6"/>
        <v>0</v>
      </c>
      <c r="V31" s="412">
        <f t="shared" si="7"/>
        <v>0</v>
      </c>
      <c r="W31" s="406">
        <f t="shared" si="8"/>
        <v>0</v>
      </c>
      <c r="X31" s="413">
        <f t="shared" si="9"/>
        <v>0</v>
      </c>
      <c r="Y31" s="412">
        <f t="shared" si="10"/>
        <v>0</v>
      </c>
      <c r="Z31" s="414">
        <f t="shared" si="11"/>
        <v>0</v>
      </c>
      <c r="AA31" s="413">
        <f t="shared" si="12"/>
        <v>0</v>
      </c>
      <c r="AB31" s="428">
        <f t="shared" si="22"/>
        <v>0</v>
      </c>
      <c r="AC31" s="378"/>
      <c r="AD31" s="382">
        <f t="shared" si="23"/>
        <v>0</v>
      </c>
      <c r="AE31" s="383">
        <f t="shared" ref="AE31:AH31" si="43">ROUND(AD31*(1+$L$2),0)</f>
        <v>0</v>
      </c>
      <c r="AF31" s="383">
        <f t="shared" si="43"/>
        <v>0</v>
      </c>
      <c r="AG31" s="383">
        <f t="shared" si="43"/>
        <v>0</v>
      </c>
      <c r="AH31" s="384">
        <f t="shared" si="43"/>
        <v>0</v>
      </c>
      <c r="AI31" s="165"/>
      <c r="AJ31" s="166"/>
    </row>
    <row r="32" spans="1:36" hidden="1" outlineLevel="1" x14ac:dyDescent="0.2">
      <c r="A32" s="41"/>
      <c r="B32" s="39"/>
      <c r="C32" s="161"/>
      <c r="D32" s="122"/>
      <c r="E32" s="418">
        <v>0</v>
      </c>
      <c r="F32" s="418">
        <v>0</v>
      </c>
      <c r="G32" s="418">
        <v>0</v>
      </c>
      <c r="H32" s="418">
        <v>0</v>
      </c>
      <c r="I32" s="418">
        <v>0</v>
      </c>
      <c r="J32" s="400">
        <v>0</v>
      </c>
      <c r="K32" s="122"/>
      <c r="L32" s="298">
        <f>IFERROR(VLOOKUP(K32,'Additional Calculations'!$L$2:$M$11,2,FALSE),0)</f>
        <v>0</v>
      </c>
      <c r="M32" s="409">
        <f t="shared" si="0"/>
        <v>0</v>
      </c>
      <c r="N32" s="410">
        <f t="shared" si="20"/>
        <v>0</v>
      </c>
      <c r="O32" s="411">
        <f t="shared" si="21"/>
        <v>0</v>
      </c>
      <c r="P32" s="412">
        <f t="shared" si="1"/>
        <v>0</v>
      </c>
      <c r="Q32" s="406">
        <f t="shared" si="2"/>
        <v>0</v>
      </c>
      <c r="R32" s="413">
        <f t="shared" si="3"/>
        <v>0</v>
      </c>
      <c r="S32" s="412">
        <f t="shared" si="4"/>
        <v>0</v>
      </c>
      <c r="T32" s="406">
        <f t="shared" si="5"/>
        <v>0</v>
      </c>
      <c r="U32" s="413">
        <f t="shared" si="6"/>
        <v>0</v>
      </c>
      <c r="V32" s="412">
        <f t="shared" si="7"/>
        <v>0</v>
      </c>
      <c r="W32" s="406">
        <f t="shared" si="8"/>
        <v>0</v>
      </c>
      <c r="X32" s="413">
        <f t="shared" si="9"/>
        <v>0</v>
      </c>
      <c r="Y32" s="412">
        <f t="shared" si="10"/>
        <v>0</v>
      </c>
      <c r="Z32" s="414">
        <f t="shared" si="11"/>
        <v>0</v>
      </c>
      <c r="AA32" s="413">
        <f t="shared" si="12"/>
        <v>0</v>
      </c>
      <c r="AB32" s="428">
        <f t="shared" si="22"/>
        <v>0</v>
      </c>
      <c r="AC32" s="378"/>
      <c r="AD32" s="382">
        <f t="shared" si="23"/>
        <v>0</v>
      </c>
      <c r="AE32" s="383">
        <f t="shared" ref="AE32:AH32" si="44">ROUND(AD32*(1+$L$2),0)</f>
        <v>0</v>
      </c>
      <c r="AF32" s="383">
        <f t="shared" si="44"/>
        <v>0</v>
      </c>
      <c r="AG32" s="383">
        <f t="shared" si="44"/>
        <v>0</v>
      </c>
      <c r="AH32" s="384">
        <f t="shared" si="44"/>
        <v>0</v>
      </c>
      <c r="AI32" s="165"/>
      <c r="AJ32" s="166"/>
    </row>
    <row r="33" spans="1:36" hidden="1" outlineLevel="1" x14ac:dyDescent="0.2">
      <c r="A33" s="41"/>
      <c r="B33" s="39"/>
      <c r="C33" s="161"/>
      <c r="D33" s="122"/>
      <c r="E33" s="418">
        <v>0</v>
      </c>
      <c r="F33" s="418">
        <v>0</v>
      </c>
      <c r="G33" s="418">
        <v>0</v>
      </c>
      <c r="H33" s="418">
        <v>0</v>
      </c>
      <c r="I33" s="418">
        <v>0</v>
      </c>
      <c r="J33" s="400">
        <v>0</v>
      </c>
      <c r="K33" s="122"/>
      <c r="L33" s="298">
        <f>IFERROR(VLOOKUP(K33,'Additional Calculations'!$L$2:$M$11,2,FALSE),0)</f>
        <v>0</v>
      </c>
      <c r="M33" s="409">
        <f t="shared" si="0"/>
        <v>0</v>
      </c>
      <c r="N33" s="410">
        <f t="shared" si="20"/>
        <v>0</v>
      </c>
      <c r="O33" s="411">
        <f t="shared" si="21"/>
        <v>0</v>
      </c>
      <c r="P33" s="412">
        <f t="shared" si="1"/>
        <v>0</v>
      </c>
      <c r="Q33" s="406">
        <f t="shared" si="2"/>
        <v>0</v>
      </c>
      <c r="R33" s="413">
        <f t="shared" si="3"/>
        <v>0</v>
      </c>
      <c r="S33" s="412">
        <f t="shared" si="4"/>
        <v>0</v>
      </c>
      <c r="T33" s="406">
        <f t="shared" si="5"/>
        <v>0</v>
      </c>
      <c r="U33" s="413">
        <f t="shared" si="6"/>
        <v>0</v>
      </c>
      <c r="V33" s="412">
        <f t="shared" si="7"/>
        <v>0</v>
      </c>
      <c r="W33" s="406">
        <f t="shared" si="8"/>
        <v>0</v>
      </c>
      <c r="X33" s="413">
        <f t="shared" si="9"/>
        <v>0</v>
      </c>
      <c r="Y33" s="412">
        <f t="shared" si="10"/>
        <v>0</v>
      </c>
      <c r="Z33" s="414">
        <f t="shared" si="11"/>
        <v>0</v>
      </c>
      <c r="AA33" s="413">
        <f t="shared" si="12"/>
        <v>0</v>
      </c>
      <c r="AB33" s="428">
        <f t="shared" si="22"/>
        <v>0</v>
      </c>
      <c r="AC33" s="378"/>
      <c r="AD33" s="382">
        <f t="shared" si="23"/>
        <v>0</v>
      </c>
      <c r="AE33" s="383">
        <f t="shared" ref="AE33:AH33" si="45">ROUND(AD33*(1+$L$2),0)</f>
        <v>0</v>
      </c>
      <c r="AF33" s="383">
        <f t="shared" si="45"/>
        <v>0</v>
      </c>
      <c r="AG33" s="383">
        <f t="shared" si="45"/>
        <v>0</v>
      </c>
      <c r="AH33" s="384">
        <f t="shared" si="45"/>
        <v>0</v>
      </c>
      <c r="AI33" s="165"/>
      <c r="AJ33" s="166"/>
    </row>
    <row r="34" spans="1:36" hidden="1" outlineLevel="1" x14ac:dyDescent="0.2">
      <c r="A34" s="41"/>
      <c r="B34" s="39"/>
      <c r="C34" s="161"/>
      <c r="D34" s="122"/>
      <c r="E34" s="418">
        <v>0</v>
      </c>
      <c r="F34" s="418">
        <v>0</v>
      </c>
      <c r="G34" s="418">
        <v>0</v>
      </c>
      <c r="H34" s="418">
        <v>0</v>
      </c>
      <c r="I34" s="418">
        <v>0</v>
      </c>
      <c r="J34" s="400">
        <v>0</v>
      </c>
      <c r="K34" s="122"/>
      <c r="L34" s="298">
        <f>IFERROR(VLOOKUP(K34,'Additional Calculations'!$L$2:$M$11,2,FALSE),0)</f>
        <v>0</v>
      </c>
      <c r="M34" s="409">
        <f t="shared" si="0"/>
        <v>0</v>
      </c>
      <c r="N34" s="410">
        <f t="shared" si="16"/>
        <v>0</v>
      </c>
      <c r="O34" s="411">
        <f t="shared" si="17"/>
        <v>0</v>
      </c>
      <c r="P34" s="412">
        <f t="shared" si="1"/>
        <v>0</v>
      </c>
      <c r="Q34" s="406">
        <f t="shared" si="2"/>
        <v>0</v>
      </c>
      <c r="R34" s="413">
        <f t="shared" si="3"/>
        <v>0</v>
      </c>
      <c r="S34" s="412">
        <f t="shared" si="4"/>
        <v>0</v>
      </c>
      <c r="T34" s="406">
        <f t="shared" si="5"/>
        <v>0</v>
      </c>
      <c r="U34" s="413">
        <f t="shared" si="6"/>
        <v>0</v>
      </c>
      <c r="V34" s="412">
        <f t="shared" si="7"/>
        <v>0</v>
      </c>
      <c r="W34" s="406">
        <f t="shared" si="8"/>
        <v>0</v>
      </c>
      <c r="X34" s="413">
        <f t="shared" si="9"/>
        <v>0</v>
      </c>
      <c r="Y34" s="412">
        <f t="shared" si="10"/>
        <v>0</v>
      </c>
      <c r="Z34" s="414">
        <f t="shared" si="11"/>
        <v>0</v>
      </c>
      <c r="AA34" s="413">
        <f t="shared" si="12"/>
        <v>0</v>
      </c>
      <c r="AB34" s="428">
        <f t="shared" si="13"/>
        <v>0</v>
      </c>
      <c r="AC34" s="378"/>
      <c r="AD34" s="382">
        <f t="shared" si="14"/>
        <v>0</v>
      </c>
      <c r="AE34" s="383">
        <f t="shared" ref="AE34:AH34" si="46">ROUND(AD34*(1+$L$2),0)</f>
        <v>0</v>
      </c>
      <c r="AF34" s="383">
        <f t="shared" si="46"/>
        <v>0</v>
      </c>
      <c r="AG34" s="383">
        <f t="shared" si="46"/>
        <v>0</v>
      </c>
      <c r="AH34" s="384">
        <f t="shared" si="46"/>
        <v>0</v>
      </c>
      <c r="AI34" s="165"/>
      <c r="AJ34" s="166"/>
    </row>
    <row r="35" spans="1:36" hidden="1" outlineLevel="1" x14ac:dyDescent="0.2">
      <c r="A35" s="41"/>
      <c r="B35" s="39"/>
      <c r="C35" s="161"/>
      <c r="D35" s="122"/>
      <c r="E35" s="418">
        <v>0</v>
      </c>
      <c r="F35" s="418">
        <v>0</v>
      </c>
      <c r="G35" s="418">
        <v>0</v>
      </c>
      <c r="H35" s="418">
        <v>0</v>
      </c>
      <c r="I35" s="418">
        <v>0</v>
      </c>
      <c r="J35" s="400">
        <v>0</v>
      </c>
      <c r="K35" s="122"/>
      <c r="L35" s="298">
        <f>IFERROR(VLOOKUP(K35,'Additional Calculations'!$L$2:$M$11,2,FALSE),0)</f>
        <v>0</v>
      </c>
      <c r="M35" s="409">
        <f t="shared" si="0"/>
        <v>0</v>
      </c>
      <c r="N35" s="410">
        <f t="shared" si="16"/>
        <v>0</v>
      </c>
      <c r="O35" s="411">
        <f t="shared" si="17"/>
        <v>0</v>
      </c>
      <c r="P35" s="412">
        <f t="shared" si="1"/>
        <v>0</v>
      </c>
      <c r="Q35" s="406">
        <f t="shared" si="2"/>
        <v>0</v>
      </c>
      <c r="R35" s="413">
        <f t="shared" si="3"/>
        <v>0</v>
      </c>
      <c r="S35" s="412">
        <f t="shared" si="4"/>
        <v>0</v>
      </c>
      <c r="T35" s="406">
        <f t="shared" si="5"/>
        <v>0</v>
      </c>
      <c r="U35" s="413">
        <f t="shared" si="6"/>
        <v>0</v>
      </c>
      <c r="V35" s="412">
        <f t="shared" si="7"/>
        <v>0</v>
      </c>
      <c r="W35" s="406">
        <f t="shared" si="8"/>
        <v>0</v>
      </c>
      <c r="X35" s="413">
        <f t="shared" si="9"/>
        <v>0</v>
      </c>
      <c r="Y35" s="412">
        <f t="shared" si="10"/>
        <v>0</v>
      </c>
      <c r="Z35" s="414">
        <f t="shared" si="11"/>
        <v>0</v>
      </c>
      <c r="AA35" s="413">
        <f t="shared" si="12"/>
        <v>0</v>
      </c>
      <c r="AB35" s="428">
        <f t="shared" si="13"/>
        <v>0</v>
      </c>
      <c r="AC35" s="378"/>
      <c r="AD35" s="382">
        <f t="shared" si="14"/>
        <v>0</v>
      </c>
      <c r="AE35" s="383">
        <f t="shared" ref="AE35:AH35" si="47">ROUND(AD35*(1+$L$2),0)</f>
        <v>0</v>
      </c>
      <c r="AF35" s="383">
        <f t="shared" si="47"/>
        <v>0</v>
      </c>
      <c r="AG35" s="383">
        <f t="shared" si="47"/>
        <v>0</v>
      </c>
      <c r="AH35" s="384">
        <f t="shared" si="47"/>
        <v>0</v>
      </c>
      <c r="AI35" s="165"/>
      <c r="AJ35" s="166"/>
    </row>
    <row r="36" spans="1:36" hidden="1" outlineLevel="1" x14ac:dyDescent="0.2">
      <c r="A36" s="41"/>
      <c r="B36" s="39"/>
      <c r="C36" s="161"/>
      <c r="D36" s="122"/>
      <c r="E36" s="418">
        <v>0</v>
      </c>
      <c r="F36" s="418">
        <v>0</v>
      </c>
      <c r="G36" s="418">
        <v>0</v>
      </c>
      <c r="H36" s="418">
        <v>0</v>
      </c>
      <c r="I36" s="418">
        <v>0</v>
      </c>
      <c r="J36" s="400">
        <v>0</v>
      </c>
      <c r="K36" s="122"/>
      <c r="L36" s="298">
        <f>IFERROR(VLOOKUP(K36,'Additional Calculations'!$L$2:$M$11,2,FALSE),0)</f>
        <v>0</v>
      </c>
      <c r="M36" s="409">
        <f t="shared" si="0"/>
        <v>0</v>
      </c>
      <c r="N36" s="410">
        <f t="shared" si="16"/>
        <v>0</v>
      </c>
      <c r="O36" s="411">
        <f t="shared" si="17"/>
        <v>0</v>
      </c>
      <c r="P36" s="412">
        <f t="shared" si="1"/>
        <v>0</v>
      </c>
      <c r="Q36" s="406">
        <f t="shared" si="2"/>
        <v>0</v>
      </c>
      <c r="R36" s="413">
        <f t="shared" si="3"/>
        <v>0</v>
      </c>
      <c r="S36" s="412">
        <f t="shared" si="4"/>
        <v>0</v>
      </c>
      <c r="T36" s="406">
        <f t="shared" si="5"/>
        <v>0</v>
      </c>
      <c r="U36" s="413">
        <f t="shared" si="6"/>
        <v>0</v>
      </c>
      <c r="V36" s="412">
        <f t="shared" si="7"/>
        <v>0</v>
      </c>
      <c r="W36" s="406">
        <f t="shared" si="8"/>
        <v>0</v>
      </c>
      <c r="X36" s="413">
        <f t="shared" si="9"/>
        <v>0</v>
      </c>
      <c r="Y36" s="412">
        <f t="shared" si="10"/>
        <v>0</v>
      </c>
      <c r="Z36" s="414">
        <f t="shared" si="11"/>
        <v>0</v>
      </c>
      <c r="AA36" s="413">
        <f t="shared" si="12"/>
        <v>0</v>
      </c>
      <c r="AB36" s="428">
        <f t="shared" si="13"/>
        <v>0</v>
      </c>
      <c r="AC36" s="378"/>
      <c r="AD36" s="382">
        <f t="shared" si="14"/>
        <v>0</v>
      </c>
      <c r="AE36" s="383">
        <f t="shared" ref="AE36:AH36" si="48">ROUND(AD36*(1+$L$2),0)</f>
        <v>0</v>
      </c>
      <c r="AF36" s="383">
        <f t="shared" si="48"/>
        <v>0</v>
      </c>
      <c r="AG36" s="383">
        <f t="shared" si="48"/>
        <v>0</v>
      </c>
      <c r="AH36" s="384">
        <f t="shared" si="48"/>
        <v>0</v>
      </c>
      <c r="AI36" s="165"/>
      <c r="AJ36" s="166"/>
    </row>
    <row r="37" spans="1:36" hidden="1" outlineLevel="1" x14ac:dyDescent="0.2">
      <c r="A37" s="41"/>
      <c r="B37" s="39"/>
      <c r="C37" s="161"/>
      <c r="D37" s="122"/>
      <c r="E37" s="418">
        <v>0</v>
      </c>
      <c r="F37" s="418">
        <v>0</v>
      </c>
      <c r="G37" s="418">
        <v>0</v>
      </c>
      <c r="H37" s="418">
        <v>0</v>
      </c>
      <c r="I37" s="418">
        <v>0</v>
      </c>
      <c r="J37" s="400">
        <v>0</v>
      </c>
      <c r="K37" s="122"/>
      <c r="L37" s="298">
        <f>IFERROR(VLOOKUP(K37,'Additional Calculations'!$L$2:$M$11,2,FALSE),0)</f>
        <v>0</v>
      </c>
      <c r="M37" s="409">
        <f t="shared" si="0"/>
        <v>0</v>
      </c>
      <c r="N37" s="410">
        <f t="shared" si="16"/>
        <v>0</v>
      </c>
      <c r="O37" s="411">
        <f t="shared" si="17"/>
        <v>0</v>
      </c>
      <c r="P37" s="412">
        <f t="shared" si="1"/>
        <v>0</v>
      </c>
      <c r="Q37" s="406">
        <f t="shared" si="2"/>
        <v>0</v>
      </c>
      <c r="R37" s="413">
        <f t="shared" si="3"/>
        <v>0</v>
      </c>
      <c r="S37" s="412">
        <f t="shared" si="4"/>
        <v>0</v>
      </c>
      <c r="T37" s="406">
        <f t="shared" si="5"/>
        <v>0</v>
      </c>
      <c r="U37" s="413">
        <f t="shared" si="6"/>
        <v>0</v>
      </c>
      <c r="V37" s="412">
        <f t="shared" si="7"/>
        <v>0</v>
      </c>
      <c r="W37" s="406">
        <f t="shared" si="8"/>
        <v>0</v>
      </c>
      <c r="X37" s="413">
        <f t="shared" si="9"/>
        <v>0</v>
      </c>
      <c r="Y37" s="412">
        <f t="shared" si="10"/>
        <v>0</v>
      </c>
      <c r="Z37" s="414">
        <f t="shared" si="11"/>
        <v>0</v>
      </c>
      <c r="AA37" s="413">
        <f t="shared" si="12"/>
        <v>0</v>
      </c>
      <c r="AB37" s="428">
        <f t="shared" si="13"/>
        <v>0</v>
      </c>
      <c r="AC37" s="385"/>
      <c r="AD37" s="382">
        <f t="shared" si="14"/>
        <v>0</v>
      </c>
      <c r="AE37" s="383">
        <f t="shared" ref="AE37:AH37" si="49">ROUND(AD37*(1+$L$2),0)</f>
        <v>0</v>
      </c>
      <c r="AF37" s="383">
        <f t="shared" si="49"/>
        <v>0</v>
      </c>
      <c r="AG37" s="383">
        <f t="shared" si="49"/>
        <v>0</v>
      </c>
      <c r="AH37" s="384">
        <f t="shared" si="49"/>
        <v>0</v>
      </c>
      <c r="AI37" s="165"/>
      <c r="AJ37" s="166"/>
    </row>
    <row r="38" spans="1:36" hidden="1" outlineLevel="1" x14ac:dyDescent="0.2">
      <c r="A38" s="41"/>
      <c r="B38" s="39"/>
      <c r="C38" s="161"/>
      <c r="D38" s="122"/>
      <c r="E38" s="418">
        <v>0</v>
      </c>
      <c r="F38" s="418">
        <v>0</v>
      </c>
      <c r="G38" s="418">
        <v>0</v>
      </c>
      <c r="H38" s="418">
        <v>0</v>
      </c>
      <c r="I38" s="418">
        <v>0</v>
      </c>
      <c r="J38" s="400">
        <v>0</v>
      </c>
      <c r="K38" s="122"/>
      <c r="L38" s="298">
        <f>IFERROR(VLOOKUP(K38,'Additional Calculations'!$L$2:$M$11,2,FALSE),0)</f>
        <v>0</v>
      </c>
      <c r="M38" s="409">
        <f t="shared" si="0"/>
        <v>0</v>
      </c>
      <c r="N38" s="410">
        <f t="shared" si="16"/>
        <v>0</v>
      </c>
      <c r="O38" s="411">
        <f t="shared" si="17"/>
        <v>0</v>
      </c>
      <c r="P38" s="412">
        <f t="shared" si="1"/>
        <v>0</v>
      </c>
      <c r="Q38" s="406">
        <f t="shared" si="2"/>
        <v>0</v>
      </c>
      <c r="R38" s="413">
        <f t="shared" si="3"/>
        <v>0</v>
      </c>
      <c r="S38" s="412">
        <f t="shared" si="4"/>
        <v>0</v>
      </c>
      <c r="T38" s="406">
        <f t="shared" si="5"/>
        <v>0</v>
      </c>
      <c r="U38" s="413">
        <f t="shared" si="6"/>
        <v>0</v>
      </c>
      <c r="V38" s="412">
        <f t="shared" si="7"/>
        <v>0</v>
      </c>
      <c r="W38" s="406">
        <f t="shared" si="8"/>
        <v>0</v>
      </c>
      <c r="X38" s="413">
        <f t="shared" si="9"/>
        <v>0</v>
      </c>
      <c r="Y38" s="412">
        <f t="shared" si="10"/>
        <v>0</v>
      </c>
      <c r="Z38" s="414">
        <f t="shared" si="11"/>
        <v>0</v>
      </c>
      <c r="AA38" s="413">
        <f t="shared" si="12"/>
        <v>0</v>
      </c>
      <c r="AB38" s="428">
        <f t="shared" si="13"/>
        <v>0</v>
      </c>
      <c r="AC38" s="378"/>
      <c r="AD38" s="382">
        <f t="shared" si="14"/>
        <v>0</v>
      </c>
      <c r="AE38" s="383">
        <f t="shared" ref="AE38:AH38" si="50">ROUND(AD38*(1+$L$2),0)</f>
        <v>0</v>
      </c>
      <c r="AF38" s="383">
        <f t="shared" si="50"/>
        <v>0</v>
      </c>
      <c r="AG38" s="383">
        <f t="shared" si="50"/>
        <v>0</v>
      </c>
      <c r="AH38" s="384">
        <f t="shared" si="50"/>
        <v>0</v>
      </c>
      <c r="AI38" s="165"/>
      <c r="AJ38" s="166"/>
    </row>
    <row r="39" spans="1:36" hidden="1" outlineLevel="1" x14ac:dyDescent="0.2">
      <c r="A39" s="41"/>
      <c r="B39" s="39"/>
      <c r="C39" s="161"/>
      <c r="D39" s="122"/>
      <c r="E39" s="418">
        <v>0</v>
      </c>
      <c r="F39" s="418">
        <v>0</v>
      </c>
      <c r="G39" s="418">
        <v>0</v>
      </c>
      <c r="H39" s="418">
        <v>0</v>
      </c>
      <c r="I39" s="418">
        <v>0</v>
      </c>
      <c r="J39" s="400">
        <v>0</v>
      </c>
      <c r="K39" s="122"/>
      <c r="L39" s="298">
        <f>IFERROR(VLOOKUP(K39,'Additional Calculations'!$L$2:$M$11,2,FALSE),0)</f>
        <v>0</v>
      </c>
      <c r="M39" s="409">
        <f t="shared" si="0"/>
        <v>0</v>
      </c>
      <c r="N39" s="410">
        <f t="shared" si="16"/>
        <v>0</v>
      </c>
      <c r="O39" s="411">
        <f t="shared" si="17"/>
        <v>0</v>
      </c>
      <c r="P39" s="412">
        <f t="shared" si="1"/>
        <v>0</v>
      </c>
      <c r="Q39" s="406">
        <f t="shared" si="2"/>
        <v>0</v>
      </c>
      <c r="R39" s="413">
        <f t="shared" si="3"/>
        <v>0</v>
      </c>
      <c r="S39" s="412">
        <f t="shared" si="4"/>
        <v>0</v>
      </c>
      <c r="T39" s="406">
        <f t="shared" si="5"/>
        <v>0</v>
      </c>
      <c r="U39" s="413">
        <f t="shared" si="6"/>
        <v>0</v>
      </c>
      <c r="V39" s="412">
        <f t="shared" si="7"/>
        <v>0</v>
      </c>
      <c r="W39" s="406">
        <f t="shared" si="8"/>
        <v>0</v>
      </c>
      <c r="X39" s="413">
        <f t="shared" si="9"/>
        <v>0</v>
      </c>
      <c r="Y39" s="412">
        <f t="shared" si="10"/>
        <v>0</v>
      </c>
      <c r="Z39" s="414">
        <f t="shared" si="11"/>
        <v>0</v>
      </c>
      <c r="AA39" s="413">
        <f t="shared" si="12"/>
        <v>0</v>
      </c>
      <c r="AB39" s="428">
        <f t="shared" si="13"/>
        <v>0</v>
      </c>
      <c r="AC39" s="378"/>
      <c r="AD39" s="382">
        <f t="shared" si="14"/>
        <v>0</v>
      </c>
      <c r="AE39" s="383">
        <f t="shared" ref="AE39:AH39" si="51">ROUND(AD39*(1+$L$2),0)</f>
        <v>0</v>
      </c>
      <c r="AF39" s="383">
        <f t="shared" si="51"/>
        <v>0</v>
      </c>
      <c r="AG39" s="383">
        <f t="shared" si="51"/>
        <v>0</v>
      </c>
      <c r="AH39" s="384">
        <f t="shared" si="51"/>
        <v>0</v>
      </c>
      <c r="AI39" s="165"/>
      <c r="AJ39" s="166"/>
    </row>
    <row r="40" spans="1:36" ht="13.5" hidden="1" outlineLevel="1" thickBot="1" x14ac:dyDescent="0.25">
      <c r="A40" s="42"/>
      <c r="B40" s="40"/>
      <c r="C40" s="161"/>
      <c r="D40" s="122"/>
      <c r="E40" s="419">
        <v>0</v>
      </c>
      <c r="F40" s="419">
        <v>0</v>
      </c>
      <c r="G40" s="419">
        <v>0</v>
      </c>
      <c r="H40" s="419">
        <v>0</v>
      </c>
      <c r="I40" s="419">
        <v>0</v>
      </c>
      <c r="J40" s="401">
        <v>0</v>
      </c>
      <c r="K40" s="122"/>
      <c r="L40" s="298">
        <f>IFERROR(VLOOKUP(K40,'Additional Calculations'!$L$2:$M$11,2,FALSE),0)</f>
        <v>0</v>
      </c>
      <c r="M40" s="409">
        <f t="shared" si="0"/>
        <v>0</v>
      </c>
      <c r="N40" s="410">
        <f t="shared" si="16"/>
        <v>0</v>
      </c>
      <c r="O40" s="411">
        <f t="shared" si="17"/>
        <v>0</v>
      </c>
      <c r="P40" s="415">
        <f t="shared" si="1"/>
        <v>0</v>
      </c>
      <c r="Q40" s="406">
        <f t="shared" si="2"/>
        <v>0</v>
      </c>
      <c r="R40" s="416">
        <f t="shared" si="3"/>
        <v>0</v>
      </c>
      <c r="S40" s="415">
        <f t="shared" si="4"/>
        <v>0</v>
      </c>
      <c r="T40" s="406">
        <f t="shared" si="5"/>
        <v>0</v>
      </c>
      <c r="U40" s="416">
        <f t="shared" si="6"/>
        <v>0</v>
      </c>
      <c r="V40" s="415">
        <f t="shared" si="7"/>
        <v>0</v>
      </c>
      <c r="W40" s="406">
        <f t="shared" si="8"/>
        <v>0</v>
      </c>
      <c r="X40" s="416">
        <f t="shared" si="9"/>
        <v>0</v>
      </c>
      <c r="Y40" s="415">
        <f t="shared" si="10"/>
        <v>0</v>
      </c>
      <c r="Z40" s="417">
        <f t="shared" si="11"/>
        <v>0</v>
      </c>
      <c r="AA40" s="416">
        <f t="shared" si="12"/>
        <v>0</v>
      </c>
      <c r="AB40" s="429">
        <f t="shared" si="13"/>
        <v>0</v>
      </c>
      <c r="AC40" s="378"/>
      <c r="AD40" s="386">
        <f t="shared" si="14"/>
        <v>0</v>
      </c>
      <c r="AE40" s="387">
        <f t="shared" ref="AE40:AH40" si="52">ROUND(AD40*(1+$L$2),0)</f>
        <v>0</v>
      </c>
      <c r="AF40" s="387">
        <f t="shared" si="52"/>
        <v>0</v>
      </c>
      <c r="AG40" s="387">
        <f t="shared" si="52"/>
        <v>0</v>
      </c>
      <c r="AH40" s="388">
        <f t="shared" si="52"/>
        <v>0</v>
      </c>
      <c r="AI40" s="167"/>
      <c r="AJ40" s="168"/>
    </row>
    <row r="41" spans="1:36" ht="13.5" collapsed="1" thickBot="1" x14ac:dyDescent="0.25">
      <c r="A41" s="609" t="s">
        <v>17</v>
      </c>
      <c r="B41" s="610"/>
      <c r="C41" s="610"/>
      <c r="D41" s="610"/>
      <c r="E41" s="610"/>
      <c r="F41" s="610"/>
      <c r="G41" s="610"/>
      <c r="H41" s="610"/>
      <c r="I41" s="610"/>
      <c r="J41" s="610"/>
      <c r="K41" s="610"/>
      <c r="L41" s="610"/>
      <c r="M41" s="112"/>
      <c r="N41" s="347">
        <f>SUM(N9:N40)</f>
        <v>0</v>
      </c>
      <c r="O41" s="348">
        <f>SUM(O9:O40)</f>
        <v>0</v>
      </c>
      <c r="P41" s="89"/>
      <c r="Q41" s="347">
        <f>SUM(Q9:Q40)</f>
        <v>0</v>
      </c>
      <c r="R41" s="348">
        <f>SUM(R9:R40)</f>
        <v>0</v>
      </c>
      <c r="S41" s="112"/>
      <c r="T41" s="347">
        <f>SUM(T9:T40)</f>
        <v>0</v>
      </c>
      <c r="U41" s="348">
        <f>SUM(U9:U40)</f>
        <v>0</v>
      </c>
      <c r="V41" s="112"/>
      <c r="W41" s="347">
        <f>SUM(W9:W40)</f>
        <v>0</v>
      </c>
      <c r="X41" s="348">
        <f>SUM(X9:X40)</f>
        <v>0</v>
      </c>
      <c r="Y41" s="112"/>
      <c r="Z41" s="347">
        <f>SUM(Z9:Z40)</f>
        <v>0</v>
      </c>
      <c r="AA41" s="348">
        <f>SUM(AA9:AA40)</f>
        <v>0</v>
      </c>
      <c r="AB41" s="430">
        <f>SUM(N41:AA41)</f>
        <v>0</v>
      </c>
      <c r="AC41" s="389"/>
      <c r="AG41" s="390"/>
      <c r="AI41" s="48"/>
    </row>
    <row r="42" spans="1:36" ht="13.5" thickBot="1" x14ac:dyDescent="0.25">
      <c r="A42" s="612" t="s">
        <v>18</v>
      </c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111"/>
      <c r="N42" s="349"/>
      <c r="O42" s="350">
        <f>SUM(N9:O40)</f>
        <v>0</v>
      </c>
      <c r="P42" s="111"/>
      <c r="Q42" s="349"/>
      <c r="R42" s="350">
        <f>SUM(Q9:R40)</f>
        <v>0</v>
      </c>
      <c r="S42" s="111"/>
      <c r="T42" s="349"/>
      <c r="U42" s="350">
        <f>SUM(T9:U40)</f>
        <v>0</v>
      </c>
      <c r="V42" s="111"/>
      <c r="W42" s="349"/>
      <c r="X42" s="350">
        <f>SUM(W9:X40)</f>
        <v>0</v>
      </c>
      <c r="Y42" s="111"/>
      <c r="Z42" s="349"/>
      <c r="AA42" s="350">
        <f>SUM(Z9:AA40)</f>
        <v>0</v>
      </c>
      <c r="AB42" s="431">
        <f>SUM(O42:AA42)</f>
        <v>0</v>
      </c>
      <c r="AC42" s="389"/>
      <c r="AI42" s="48"/>
    </row>
    <row r="43" spans="1:36" ht="5.0999999999999996" customHeight="1" x14ac:dyDescent="0.2">
      <c r="A43" s="898"/>
      <c r="B43" s="898"/>
      <c r="C43" s="898"/>
      <c r="D43" s="898"/>
      <c r="E43" s="898"/>
      <c r="F43" s="898"/>
      <c r="G43" s="898"/>
      <c r="H43" s="898"/>
      <c r="I43" s="898"/>
      <c r="J43" s="898"/>
      <c r="K43" s="898"/>
      <c r="L43" s="898"/>
      <c r="M43" s="898"/>
      <c r="N43" s="899"/>
      <c r="O43" s="899"/>
      <c r="P43" s="898"/>
      <c r="Q43" s="899"/>
      <c r="R43" s="899"/>
      <c r="S43" s="898"/>
      <c r="T43" s="899"/>
      <c r="U43" s="899"/>
      <c r="V43" s="898"/>
      <c r="W43" s="899"/>
      <c r="X43" s="899"/>
      <c r="Y43" s="898"/>
      <c r="Z43" s="899"/>
      <c r="AA43" s="899"/>
      <c r="AB43" s="900"/>
      <c r="AC43" s="391"/>
      <c r="AG43" s="390"/>
      <c r="AI43" s="47"/>
    </row>
    <row r="44" spans="1:36" x14ac:dyDescent="0.2">
      <c r="A44" s="25" t="s">
        <v>19</v>
      </c>
      <c r="B44" s="36"/>
      <c r="C44" s="36"/>
      <c r="D44" s="26"/>
      <c r="E44" s="26"/>
      <c r="F44" s="26"/>
      <c r="G44" s="26"/>
      <c r="H44" s="26"/>
      <c r="I44" s="26"/>
      <c r="J44" s="27"/>
      <c r="K44" s="27"/>
      <c r="L44" s="27"/>
      <c r="M44" s="27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432"/>
      <c r="AC44" s="9"/>
      <c r="AI44" s="9"/>
    </row>
    <row r="45" spans="1:36" x14ac:dyDescent="0.2">
      <c r="A45" s="646" t="s">
        <v>176</v>
      </c>
      <c r="B45" s="647"/>
      <c r="C45" s="647"/>
      <c r="D45" s="647"/>
      <c r="E45" s="647"/>
      <c r="F45" s="647"/>
      <c r="G45" s="647"/>
      <c r="H45" s="647"/>
      <c r="I45" s="647"/>
      <c r="J45" s="647"/>
      <c r="K45" s="647"/>
      <c r="L45" s="648"/>
      <c r="M45" s="114"/>
      <c r="N45" s="351"/>
      <c r="O45" s="352">
        <v>0</v>
      </c>
      <c r="P45" s="114"/>
      <c r="Q45" s="351"/>
      <c r="R45" s="352">
        <v>0</v>
      </c>
      <c r="S45" s="114"/>
      <c r="T45" s="351"/>
      <c r="U45" s="352">
        <v>0</v>
      </c>
      <c r="V45" s="114"/>
      <c r="W45" s="351"/>
      <c r="X45" s="352">
        <v>0</v>
      </c>
      <c r="Y45" s="114"/>
      <c r="Z45" s="351"/>
      <c r="AA45" s="352">
        <v>0</v>
      </c>
      <c r="AB45" s="433">
        <f>SUM(AA45,X45,U45,R45,O45)</f>
        <v>0</v>
      </c>
      <c r="AC45" s="389"/>
      <c r="AI45" s="48"/>
    </row>
    <row r="46" spans="1:36" x14ac:dyDescent="0.2">
      <c r="A46" s="421" t="s">
        <v>20</v>
      </c>
      <c r="B46" s="421"/>
      <c r="C46" s="421"/>
      <c r="D46" s="421"/>
      <c r="E46" s="421"/>
      <c r="F46" s="421"/>
      <c r="G46" s="421"/>
      <c r="H46" s="421"/>
      <c r="I46" s="421"/>
      <c r="J46" s="421"/>
      <c r="K46" s="421"/>
      <c r="L46" s="421"/>
      <c r="M46" s="420"/>
      <c r="N46" s="421"/>
      <c r="O46" s="422">
        <v>0</v>
      </c>
      <c r="P46" s="420"/>
      <c r="Q46" s="421"/>
      <c r="R46" s="422">
        <v>0</v>
      </c>
      <c r="S46" s="420"/>
      <c r="T46" s="421"/>
      <c r="U46" s="422">
        <v>0</v>
      </c>
      <c r="V46" s="420"/>
      <c r="W46" s="421"/>
      <c r="X46" s="422">
        <v>0</v>
      </c>
      <c r="Y46" s="420"/>
      <c r="Z46" s="421"/>
      <c r="AA46" s="422">
        <v>0</v>
      </c>
      <c r="AB46" s="434">
        <f>SUM(AA46,X46,U46,R46,O46)</f>
        <v>0</v>
      </c>
      <c r="AC46" s="389"/>
      <c r="AI46" s="48"/>
    </row>
    <row r="47" spans="1:36" x14ac:dyDescent="0.2">
      <c r="A47" s="421" t="s">
        <v>20</v>
      </c>
      <c r="B47" s="421"/>
      <c r="C47" s="421"/>
      <c r="D47" s="421"/>
      <c r="E47" s="421"/>
      <c r="F47" s="421"/>
      <c r="G47" s="421"/>
      <c r="H47" s="421"/>
      <c r="I47" s="421"/>
      <c r="J47" s="421"/>
      <c r="K47" s="421"/>
      <c r="L47" s="421"/>
      <c r="M47" s="116"/>
      <c r="N47" s="353"/>
      <c r="O47" s="354">
        <v>0</v>
      </c>
      <c r="P47" s="116"/>
      <c r="Q47" s="353"/>
      <c r="R47" s="354">
        <v>0</v>
      </c>
      <c r="S47" s="116"/>
      <c r="T47" s="353"/>
      <c r="U47" s="354">
        <v>0</v>
      </c>
      <c r="V47" s="116"/>
      <c r="W47" s="353"/>
      <c r="X47" s="354">
        <v>0</v>
      </c>
      <c r="Y47" s="116"/>
      <c r="Z47" s="353"/>
      <c r="AA47" s="354">
        <v>0</v>
      </c>
      <c r="AB47" s="435">
        <f>SUM(AA47,X47,U47,R47,O47)</f>
        <v>0</v>
      </c>
      <c r="AC47" s="389"/>
      <c r="AI47" s="48"/>
    </row>
    <row r="48" spans="1:36" x14ac:dyDescent="0.2">
      <c r="A48" s="261" t="s">
        <v>21</v>
      </c>
      <c r="B48" s="602"/>
      <c r="C48" s="602"/>
      <c r="D48" s="602"/>
      <c r="E48" s="602"/>
      <c r="F48" s="602"/>
      <c r="G48" s="602"/>
      <c r="H48" s="602"/>
      <c r="I48" s="602"/>
      <c r="J48" s="602"/>
      <c r="K48" s="602"/>
      <c r="L48" s="602"/>
      <c r="M48" s="261"/>
      <c r="N48" s="355"/>
      <c r="O48" s="356">
        <f>SUM(O45:O47)</f>
        <v>0</v>
      </c>
      <c r="P48" s="261"/>
      <c r="Q48" s="355"/>
      <c r="R48" s="356">
        <f>SUM(R45:R47)</f>
        <v>0</v>
      </c>
      <c r="S48" s="261"/>
      <c r="T48" s="355"/>
      <c r="U48" s="356">
        <f>SUM(U45:U47)</f>
        <v>0</v>
      </c>
      <c r="V48" s="261"/>
      <c r="W48" s="355"/>
      <c r="X48" s="356">
        <f>SUM(X45:X47)</f>
        <v>0</v>
      </c>
      <c r="Y48" s="261"/>
      <c r="Z48" s="355"/>
      <c r="AA48" s="356">
        <f>SUM(AA45:AA47)</f>
        <v>0</v>
      </c>
      <c r="AB48" s="436">
        <f>SUM(AB45:AB47)</f>
        <v>0</v>
      </c>
      <c r="AC48" s="389"/>
      <c r="AI48" s="48"/>
    </row>
    <row r="49" spans="1:35" s="656" customFormat="1" ht="5.0999999999999996" customHeight="1" x14ac:dyDescent="0.2">
      <c r="A49" s="649"/>
      <c r="B49" s="649"/>
      <c r="C49" s="649"/>
      <c r="D49" s="649"/>
      <c r="E49" s="649"/>
      <c r="F49" s="649"/>
      <c r="G49" s="649"/>
      <c r="H49" s="649"/>
      <c r="I49" s="649"/>
      <c r="J49" s="649"/>
      <c r="K49" s="649"/>
      <c r="L49" s="649"/>
      <c r="M49" s="649"/>
      <c r="N49" s="650"/>
      <c r="O49" s="650"/>
      <c r="P49" s="649"/>
      <c r="Q49" s="650"/>
      <c r="R49" s="650"/>
      <c r="S49" s="649"/>
      <c r="T49" s="650"/>
      <c r="U49" s="650"/>
      <c r="V49" s="649"/>
      <c r="W49" s="650"/>
      <c r="X49" s="650"/>
      <c r="Y49" s="649"/>
      <c r="Z49" s="650"/>
      <c r="AA49" s="650"/>
      <c r="AB49" s="651"/>
      <c r="AC49" s="652"/>
      <c r="AD49" s="653"/>
      <c r="AE49" s="653"/>
      <c r="AF49" s="653"/>
      <c r="AG49" s="654"/>
      <c r="AH49" s="653"/>
      <c r="AI49" s="655"/>
    </row>
    <row r="50" spans="1:35" x14ac:dyDescent="0.2">
      <c r="A50" s="25" t="s">
        <v>22</v>
      </c>
      <c r="B50" s="36"/>
      <c r="C50" s="36"/>
      <c r="D50" s="26"/>
      <c r="E50" s="26"/>
      <c r="F50" s="26"/>
      <c r="G50" s="26"/>
      <c r="H50" s="26"/>
      <c r="I50" s="26"/>
      <c r="J50" s="27"/>
      <c r="K50" s="27"/>
      <c r="L50" s="27"/>
      <c r="M50" s="27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432"/>
      <c r="AC50" s="9"/>
      <c r="AI50" s="9"/>
    </row>
    <row r="51" spans="1:35" x14ac:dyDescent="0.2">
      <c r="A51" s="657" t="s">
        <v>177</v>
      </c>
      <c r="B51" s="658"/>
      <c r="C51" s="658"/>
      <c r="D51" s="658"/>
      <c r="E51" s="658"/>
      <c r="F51" s="658"/>
      <c r="G51" s="658"/>
      <c r="H51" s="658"/>
      <c r="I51" s="658"/>
      <c r="J51" s="658"/>
      <c r="K51" s="658"/>
      <c r="L51" s="658"/>
      <c r="M51" s="114"/>
      <c r="N51" s="351"/>
      <c r="O51" s="352">
        <v>0</v>
      </c>
      <c r="P51" s="114"/>
      <c r="Q51" s="351"/>
      <c r="R51" s="352">
        <v>0</v>
      </c>
      <c r="S51" s="114"/>
      <c r="T51" s="351"/>
      <c r="U51" s="352">
        <v>0</v>
      </c>
      <c r="V51" s="114"/>
      <c r="W51" s="351"/>
      <c r="X51" s="352">
        <v>0</v>
      </c>
      <c r="Y51" s="114"/>
      <c r="Z51" s="351"/>
      <c r="AA51" s="352">
        <v>0</v>
      </c>
      <c r="AB51" s="437">
        <f>SUM(AA51,X51,U51,R51,O51)</f>
        <v>0</v>
      </c>
      <c r="AC51" s="389"/>
      <c r="AI51" s="48"/>
    </row>
    <row r="52" spans="1:35" x14ac:dyDescent="0.2">
      <c r="A52" s="659" t="s">
        <v>178</v>
      </c>
      <c r="B52" s="660"/>
      <c r="C52" s="660"/>
      <c r="D52" s="660"/>
      <c r="E52" s="660"/>
      <c r="F52" s="660"/>
      <c r="G52" s="660"/>
      <c r="H52" s="660"/>
      <c r="I52" s="660"/>
      <c r="J52" s="660"/>
      <c r="K52" s="660"/>
      <c r="L52" s="660"/>
      <c r="M52" s="116"/>
      <c r="N52" s="353"/>
      <c r="O52" s="354">
        <v>0</v>
      </c>
      <c r="P52" s="116"/>
      <c r="Q52" s="353"/>
      <c r="R52" s="354">
        <v>0</v>
      </c>
      <c r="S52" s="116"/>
      <c r="T52" s="353"/>
      <c r="U52" s="354">
        <v>0</v>
      </c>
      <c r="V52" s="116"/>
      <c r="W52" s="353"/>
      <c r="X52" s="354">
        <v>0</v>
      </c>
      <c r="Y52" s="116"/>
      <c r="Z52" s="353"/>
      <c r="AA52" s="354">
        <v>0</v>
      </c>
      <c r="AB52" s="435">
        <f>SUM(AA52,X52,U52,R52,O52)</f>
        <v>0</v>
      </c>
      <c r="AC52" s="389"/>
      <c r="AI52" s="48"/>
    </row>
    <row r="53" spans="1:35" x14ac:dyDescent="0.2">
      <c r="A53" s="718" t="s">
        <v>25</v>
      </c>
      <c r="B53" s="719"/>
      <c r="C53" s="719"/>
      <c r="D53" s="719"/>
      <c r="E53" s="719"/>
      <c r="F53" s="719"/>
      <c r="G53" s="719"/>
      <c r="H53" s="719"/>
      <c r="I53" s="719"/>
      <c r="J53" s="719"/>
      <c r="K53" s="719"/>
      <c r="L53" s="719"/>
      <c r="M53" s="261"/>
      <c r="N53" s="355"/>
      <c r="O53" s="356">
        <f>SUM(O51:O52)</f>
        <v>0</v>
      </c>
      <c r="P53" s="261"/>
      <c r="Q53" s="355"/>
      <c r="R53" s="356">
        <f>SUM(R51:R52)</f>
        <v>0</v>
      </c>
      <c r="S53" s="261"/>
      <c r="T53" s="355"/>
      <c r="U53" s="356">
        <f>SUM(U51:U52)</f>
        <v>0</v>
      </c>
      <c r="V53" s="261"/>
      <c r="W53" s="355"/>
      <c r="X53" s="356">
        <f>SUM(X51:X52)</f>
        <v>0</v>
      </c>
      <c r="Y53" s="261"/>
      <c r="Z53" s="355"/>
      <c r="AA53" s="356">
        <f>SUM(AA51:AA52)</f>
        <v>0</v>
      </c>
      <c r="AB53" s="436">
        <f t="shared" ref="AB53" si="53">SUM(AB51:AB52)</f>
        <v>0</v>
      </c>
      <c r="AC53" s="389"/>
      <c r="AI53" s="48"/>
    </row>
    <row r="54" spans="1:35" s="656" customFormat="1" ht="5.0999999999999996" customHeight="1" x14ac:dyDescent="0.2">
      <c r="A54" s="661"/>
      <c r="B54" s="661"/>
      <c r="C54" s="661"/>
      <c r="D54" s="662"/>
      <c r="E54" s="663"/>
      <c r="F54" s="663"/>
      <c r="G54" s="663"/>
      <c r="H54" s="663"/>
      <c r="I54" s="663"/>
      <c r="J54" s="664"/>
      <c r="K54" s="664"/>
      <c r="L54" s="664"/>
      <c r="M54" s="664"/>
      <c r="N54" s="665"/>
      <c r="O54" s="665"/>
      <c r="P54" s="665"/>
      <c r="Q54" s="665"/>
      <c r="R54" s="665"/>
      <c r="S54" s="665"/>
      <c r="T54" s="665"/>
      <c r="U54" s="665"/>
      <c r="V54" s="665"/>
      <c r="W54" s="665"/>
      <c r="X54" s="665"/>
      <c r="Y54" s="665"/>
      <c r="Z54" s="665"/>
      <c r="AA54" s="665"/>
      <c r="AB54" s="666"/>
      <c r="AC54" s="667"/>
      <c r="AD54" s="653"/>
      <c r="AE54" s="653"/>
      <c r="AF54" s="653"/>
      <c r="AG54" s="654"/>
      <c r="AH54" s="653"/>
      <c r="AI54" s="667"/>
    </row>
    <row r="55" spans="1:35" x14ac:dyDescent="0.2">
      <c r="A55" s="29" t="s">
        <v>62</v>
      </c>
      <c r="B55" s="29"/>
      <c r="C55" s="30"/>
      <c r="D55" s="30"/>
      <c r="E55" s="30"/>
      <c r="F55" s="30"/>
      <c r="G55" s="30"/>
      <c r="H55" s="30"/>
      <c r="I55" s="30"/>
      <c r="J55" s="31"/>
      <c r="K55" s="31"/>
      <c r="L55" s="31"/>
      <c r="M55" s="31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439"/>
      <c r="AC55" s="9"/>
      <c r="AI55" s="9"/>
    </row>
    <row r="56" spans="1:35" ht="12.75" customHeight="1" x14ac:dyDescent="0.2">
      <c r="A56" s="669" t="s">
        <v>179</v>
      </c>
      <c r="B56" s="670"/>
      <c r="C56" s="670"/>
      <c r="D56" s="670"/>
      <c r="E56" s="670"/>
      <c r="F56" s="670"/>
      <c r="G56" s="670"/>
      <c r="H56" s="670"/>
      <c r="I56" s="670"/>
      <c r="J56" s="670"/>
      <c r="K56" s="670"/>
      <c r="L56" s="670"/>
      <c r="M56" s="114"/>
      <c r="N56" s="351"/>
      <c r="O56" s="352">
        <v>0</v>
      </c>
      <c r="P56" s="114"/>
      <c r="Q56" s="351"/>
      <c r="R56" s="352">
        <v>0</v>
      </c>
      <c r="S56" s="114"/>
      <c r="T56" s="351"/>
      <c r="U56" s="352">
        <v>0</v>
      </c>
      <c r="V56" s="114"/>
      <c r="W56" s="351"/>
      <c r="X56" s="352">
        <v>0</v>
      </c>
      <c r="Y56" s="114"/>
      <c r="Z56" s="351"/>
      <c r="AA56" s="352">
        <v>0</v>
      </c>
      <c r="AB56" s="440">
        <f>SUM(AA56,X56,U56,R56,O56)</f>
        <v>0</v>
      </c>
      <c r="AC56" s="392"/>
      <c r="AI56" s="54"/>
    </row>
    <row r="57" spans="1:35" x14ac:dyDescent="0.2">
      <c r="A57" s="671" t="s">
        <v>180</v>
      </c>
      <c r="B57" s="672"/>
      <c r="C57" s="672"/>
      <c r="D57" s="672"/>
      <c r="E57" s="672"/>
      <c r="F57" s="672"/>
      <c r="G57" s="672"/>
      <c r="H57" s="672"/>
      <c r="I57" s="672"/>
      <c r="J57" s="672"/>
      <c r="K57" s="672"/>
      <c r="L57" s="673"/>
      <c r="M57" s="140"/>
      <c r="N57" s="357"/>
      <c r="O57" s="358">
        <v>0</v>
      </c>
      <c r="P57" s="140"/>
      <c r="Q57" s="357"/>
      <c r="R57" s="358">
        <v>0</v>
      </c>
      <c r="S57" s="140"/>
      <c r="T57" s="357"/>
      <c r="U57" s="358">
        <v>0</v>
      </c>
      <c r="V57" s="140"/>
      <c r="W57" s="357"/>
      <c r="X57" s="358">
        <v>0</v>
      </c>
      <c r="Y57" s="140"/>
      <c r="Z57" s="357"/>
      <c r="AA57" s="358">
        <v>0</v>
      </c>
      <c r="AB57" s="441">
        <f>SUM(AA57,X57,U57,R57,O57)</f>
        <v>0</v>
      </c>
      <c r="AC57" s="392"/>
      <c r="AG57" s="6"/>
      <c r="AI57" s="54"/>
    </row>
    <row r="58" spans="1:35" x14ac:dyDescent="0.2">
      <c r="A58" s="671" t="s">
        <v>181</v>
      </c>
      <c r="B58" s="672"/>
      <c r="C58" s="672"/>
      <c r="D58" s="672"/>
      <c r="E58" s="672"/>
      <c r="F58" s="672"/>
      <c r="G58" s="672"/>
      <c r="H58" s="672"/>
      <c r="I58" s="672"/>
      <c r="J58" s="672"/>
      <c r="K58" s="672"/>
      <c r="L58" s="673"/>
      <c r="M58" s="140"/>
      <c r="N58" s="357"/>
      <c r="O58" s="358">
        <v>0</v>
      </c>
      <c r="P58" s="140"/>
      <c r="Q58" s="357"/>
      <c r="R58" s="358">
        <v>0</v>
      </c>
      <c r="S58" s="140"/>
      <c r="T58" s="357"/>
      <c r="U58" s="358">
        <v>0</v>
      </c>
      <c r="V58" s="140"/>
      <c r="W58" s="357"/>
      <c r="X58" s="358">
        <v>0</v>
      </c>
      <c r="Y58" s="140"/>
      <c r="Z58" s="357"/>
      <c r="AA58" s="358">
        <v>0</v>
      </c>
      <c r="AB58" s="441">
        <f>SUM(AA58,X58,U58,R58,O58)</f>
        <v>0</v>
      </c>
      <c r="AC58" s="392"/>
      <c r="AG58" s="6"/>
      <c r="AI58" s="54"/>
    </row>
    <row r="59" spans="1:35" x14ac:dyDescent="0.2">
      <c r="A59" s="671" t="s">
        <v>182</v>
      </c>
      <c r="B59" s="672"/>
      <c r="C59" s="672"/>
      <c r="D59" s="672"/>
      <c r="E59" s="672"/>
      <c r="F59" s="672"/>
      <c r="G59" s="672"/>
      <c r="H59" s="672"/>
      <c r="I59" s="672"/>
      <c r="J59" s="672"/>
      <c r="K59" s="672"/>
      <c r="L59" s="673"/>
      <c r="M59" s="140"/>
      <c r="N59" s="357"/>
      <c r="O59" s="358">
        <v>0</v>
      </c>
      <c r="P59" s="140"/>
      <c r="Q59" s="357"/>
      <c r="R59" s="358">
        <v>0</v>
      </c>
      <c r="S59" s="140"/>
      <c r="T59" s="357"/>
      <c r="U59" s="358">
        <v>0</v>
      </c>
      <c r="V59" s="140"/>
      <c r="W59" s="357"/>
      <c r="X59" s="358">
        <v>0</v>
      </c>
      <c r="Y59" s="140"/>
      <c r="Z59" s="357"/>
      <c r="AA59" s="358">
        <v>0</v>
      </c>
      <c r="AB59" s="441">
        <f>SUM(AA59,X59,U59,R59,O59)</f>
        <v>0</v>
      </c>
      <c r="AC59" s="392"/>
      <c r="AG59" s="6"/>
      <c r="AI59" s="54"/>
    </row>
    <row r="60" spans="1:35" x14ac:dyDescent="0.2">
      <c r="A60" s="674" t="s">
        <v>183</v>
      </c>
      <c r="B60" s="675"/>
      <c r="C60" s="675"/>
      <c r="D60" s="675"/>
      <c r="E60" s="675"/>
      <c r="F60" s="675"/>
      <c r="G60" s="675"/>
      <c r="H60" s="675"/>
      <c r="I60" s="675"/>
      <c r="J60" s="675"/>
      <c r="K60" s="675"/>
      <c r="L60" s="676"/>
      <c r="M60" s="116"/>
      <c r="N60" s="353"/>
      <c r="O60" s="354">
        <v>0</v>
      </c>
      <c r="P60" s="116"/>
      <c r="Q60" s="353"/>
      <c r="R60" s="354">
        <v>0</v>
      </c>
      <c r="S60" s="116"/>
      <c r="T60" s="353"/>
      <c r="U60" s="354">
        <v>0</v>
      </c>
      <c r="V60" s="116"/>
      <c r="W60" s="353"/>
      <c r="X60" s="354">
        <v>0</v>
      </c>
      <c r="Y60" s="116"/>
      <c r="Z60" s="353"/>
      <c r="AA60" s="354">
        <v>0</v>
      </c>
      <c r="AB60" s="442">
        <f>SUM(AA60,X60,U60,R60,O60)</f>
        <v>0</v>
      </c>
      <c r="AC60" s="389"/>
      <c r="AG60" s="6"/>
      <c r="AI60" s="48"/>
    </row>
    <row r="61" spans="1:35" x14ac:dyDescent="0.2">
      <c r="A61" s="261" t="s">
        <v>107</v>
      </c>
      <c r="B61" s="602"/>
      <c r="C61" s="602"/>
      <c r="D61" s="602"/>
      <c r="E61" s="602"/>
      <c r="F61" s="602"/>
      <c r="G61" s="602"/>
      <c r="H61" s="602"/>
      <c r="I61" s="602"/>
      <c r="J61" s="602"/>
      <c r="K61" s="602"/>
      <c r="L61" s="602"/>
      <c r="M61" s="261"/>
      <c r="N61" s="355"/>
      <c r="O61" s="356">
        <f>SUM(O56:O60)</f>
        <v>0</v>
      </c>
      <c r="P61" s="261"/>
      <c r="Q61" s="355"/>
      <c r="R61" s="356">
        <f>SUM(R56:R60)</f>
        <v>0</v>
      </c>
      <c r="S61" s="261"/>
      <c r="T61" s="355"/>
      <c r="U61" s="356">
        <f>SUM(U56:U60)</f>
        <v>0</v>
      </c>
      <c r="V61" s="261"/>
      <c r="W61" s="355"/>
      <c r="X61" s="356">
        <f>SUM(X56:X60)</f>
        <v>0</v>
      </c>
      <c r="Y61" s="261"/>
      <c r="Z61" s="355"/>
      <c r="AA61" s="356">
        <f>SUM(AA56:AA60)</f>
        <v>0</v>
      </c>
      <c r="AB61" s="443">
        <f>SUM(AB56:AB60)</f>
        <v>0</v>
      </c>
      <c r="AC61" s="389"/>
      <c r="AG61" s="6"/>
      <c r="AI61" s="48"/>
    </row>
    <row r="62" spans="1:35" ht="4.9000000000000004" customHeight="1" x14ac:dyDescent="0.2">
      <c r="A62" s="45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359"/>
      <c r="O62" s="359"/>
      <c r="P62" s="76"/>
      <c r="Q62" s="359"/>
      <c r="R62" s="359"/>
      <c r="S62" s="76"/>
      <c r="T62" s="359"/>
      <c r="U62" s="359"/>
      <c r="V62" s="76"/>
      <c r="W62" s="359"/>
      <c r="X62" s="359"/>
      <c r="Y62" s="76"/>
      <c r="Z62" s="359"/>
      <c r="AA62" s="359"/>
      <c r="AB62" s="444"/>
      <c r="AC62" s="389"/>
      <c r="AG62" s="6"/>
      <c r="AI62" s="48"/>
    </row>
    <row r="63" spans="1:35" x14ac:dyDescent="0.2">
      <c r="A63" s="29" t="s">
        <v>26</v>
      </c>
      <c r="B63" s="37"/>
      <c r="C63" s="37"/>
      <c r="D63" s="30"/>
      <c r="E63" s="30"/>
      <c r="F63" s="30"/>
      <c r="G63" s="30"/>
      <c r="H63" s="30"/>
      <c r="I63" s="30"/>
      <c r="J63" s="31"/>
      <c r="K63" s="31"/>
      <c r="L63" s="31"/>
      <c r="M63" s="31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439"/>
      <c r="AC63" s="9"/>
      <c r="AG63" s="6"/>
      <c r="AI63" s="9"/>
    </row>
    <row r="64" spans="1:35" x14ac:dyDescent="0.2">
      <c r="A64" s="682" t="s">
        <v>184</v>
      </c>
      <c r="B64" s="677"/>
      <c r="C64" s="677"/>
      <c r="D64" s="677"/>
      <c r="E64" s="677"/>
      <c r="F64" s="677"/>
      <c r="G64" s="677"/>
      <c r="H64" s="677"/>
      <c r="I64" s="677"/>
      <c r="J64" s="677"/>
      <c r="K64" s="677"/>
      <c r="L64" s="678"/>
      <c r="M64" s="455"/>
      <c r="N64" s="456"/>
      <c r="O64" s="457">
        <v>0</v>
      </c>
      <c r="P64" s="455"/>
      <c r="Q64" s="456"/>
      <c r="R64" s="457">
        <v>0</v>
      </c>
      <c r="S64" s="455"/>
      <c r="T64" s="456"/>
      <c r="U64" s="457">
        <v>0</v>
      </c>
      <c r="V64" s="455"/>
      <c r="W64" s="456"/>
      <c r="X64" s="457">
        <v>0</v>
      </c>
      <c r="Y64" s="455"/>
      <c r="Z64" s="456"/>
      <c r="AA64" s="457">
        <v>0</v>
      </c>
      <c r="AB64" s="458">
        <f t="shared" ref="AB64:AB84" si="54">SUM(AA64,X64,U64,R64,O64)</f>
        <v>0</v>
      </c>
      <c r="AC64" s="392"/>
      <c r="AG64" s="6"/>
      <c r="AI64" s="54"/>
    </row>
    <row r="65" spans="1:35" x14ac:dyDescent="0.2">
      <c r="A65" s="679" t="s">
        <v>185</v>
      </c>
      <c r="B65" s="680"/>
      <c r="C65" s="680"/>
      <c r="D65" s="680"/>
      <c r="E65" s="680"/>
      <c r="F65" s="680"/>
      <c r="G65" s="680"/>
      <c r="H65" s="680"/>
      <c r="I65" s="680"/>
      <c r="J65" s="680"/>
      <c r="K65" s="680"/>
      <c r="L65" s="681"/>
      <c r="M65" s="455"/>
      <c r="N65" s="456"/>
      <c r="O65" s="457">
        <v>0</v>
      </c>
      <c r="P65" s="455"/>
      <c r="Q65" s="456"/>
      <c r="R65" s="457">
        <v>0</v>
      </c>
      <c r="S65" s="455"/>
      <c r="T65" s="456"/>
      <c r="U65" s="457">
        <v>0</v>
      </c>
      <c r="V65" s="455"/>
      <c r="W65" s="456"/>
      <c r="X65" s="457">
        <v>0</v>
      </c>
      <c r="Y65" s="455"/>
      <c r="Z65" s="456"/>
      <c r="AA65" s="457">
        <v>0</v>
      </c>
      <c r="AB65" s="458">
        <f t="shared" si="54"/>
        <v>0</v>
      </c>
      <c r="AC65" s="392"/>
      <c r="AG65" s="6"/>
      <c r="AI65" s="54"/>
    </row>
    <row r="66" spans="1:35" x14ac:dyDescent="0.2">
      <c r="A66" s="679" t="s">
        <v>186</v>
      </c>
      <c r="B66" s="680"/>
      <c r="C66" s="680"/>
      <c r="D66" s="680"/>
      <c r="E66" s="680"/>
      <c r="F66" s="680"/>
      <c r="G66" s="680"/>
      <c r="H66" s="680"/>
      <c r="I66" s="680"/>
      <c r="J66" s="680"/>
      <c r="K66" s="680"/>
      <c r="L66" s="681"/>
      <c r="M66" s="455"/>
      <c r="N66" s="456"/>
      <c r="O66" s="457">
        <v>0</v>
      </c>
      <c r="P66" s="455"/>
      <c r="Q66" s="456"/>
      <c r="R66" s="457">
        <v>0</v>
      </c>
      <c r="S66" s="455"/>
      <c r="T66" s="456"/>
      <c r="U66" s="457">
        <v>0</v>
      </c>
      <c r="V66" s="455"/>
      <c r="W66" s="456"/>
      <c r="X66" s="457">
        <v>0</v>
      </c>
      <c r="Y66" s="455"/>
      <c r="Z66" s="456"/>
      <c r="AA66" s="457">
        <v>0</v>
      </c>
      <c r="AB66" s="458">
        <f t="shared" si="54"/>
        <v>0</v>
      </c>
      <c r="AC66" s="392"/>
      <c r="AG66" s="6"/>
      <c r="AI66" s="54"/>
    </row>
    <row r="67" spans="1:35" x14ac:dyDescent="0.2">
      <c r="A67" s="679" t="s">
        <v>187</v>
      </c>
      <c r="B67" s="680"/>
      <c r="C67" s="680"/>
      <c r="D67" s="680"/>
      <c r="E67" s="680"/>
      <c r="F67" s="680"/>
      <c r="G67" s="680"/>
      <c r="H67" s="680"/>
      <c r="I67" s="680"/>
      <c r="J67" s="680"/>
      <c r="K67" s="680"/>
      <c r="L67" s="681"/>
      <c r="M67" s="455"/>
      <c r="N67" s="456"/>
      <c r="O67" s="457">
        <v>0</v>
      </c>
      <c r="P67" s="455"/>
      <c r="Q67" s="456"/>
      <c r="R67" s="457">
        <v>0</v>
      </c>
      <c r="S67" s="455"/>
      <c r="T67" s="456"/>
      <c r="U67" s="457">
        <v>0</v>
      </c>
      <c r="V67" s="455"/>
      <c r="W67" s="456"/>
      <c r="X67" s="457">
        <v>0</v>
      </c>
      <c r="Y67" s="455"/>
      <c r="Z67" s="456"/>
      <c r="AA67" s="457">
        <v>0</v>
      </c>
      <c r="AB67" s="458">
        <f t="shared" si="54"/>
        <v>0</v>
      </c>
      <c r="AC67" s="392"/>
      <c r="AG67" s="6"/>
      <c r="AI67" s="54"/>
    </row>
    <row r="68" spans="1:35" x14ac:dyDescent="0.2">
      <c r="A68" s="679" t="s">
        <v>188</v>
      </c>
      <c r="B68" s="680"/>
      <c r="C68" s="680"/>
      <c r="D68" s="680"/>
      <c r="E68" s="680"/>
      <c r="F68" s="680"/>
      <c r="G68" s="680"/>
      <c r="H68" s="680"/>
      <c r="I68" s="680"/>
      <c r="J68" s="680"/>
      <c r="K68" s="680"/>
      <c r="L68" s="681"/>
      <c r="M68" s="455"/>
      <c r="N68" s="456"/>
      <c r="O68" s="457">
        <v>0</v>
      </c>
      <c r="P68" s="455"/>
      <c r="Q68" s="456"/>
      <c r="R68" s="457">
        <v>0</v>
      </c>
      <c r="S68" s="455"/>
      <c r="T68" s="456"/>
      <c r="U68" s="457">
        <v>0</v>
      </c>
      <c r="V68" s="455"/>
      <c r="W68" s="456"/>
      <c r="X68" s="457">
        <v>0</v>
      </c>
      <c r="Y68" s="455"/>
      <c r="Z68" s="456"/>
      <c r="AA68" s="457">
        <v>0</v>
      </c>
      <c r="AB68" s="458">
        <f t="shared" si="54"/>
        <v>0</v>
      </c>
      <c r="AC68" s="392"/>
      <c r="AG68" s="6"/>
      <c r="AI68" s="54"/>
    </row>
    <row r="69" spans="1:35" x14ac:dyDescent="0.2">
      <c r="A69" s="683" t="s">
        <v>189</v>
      </c>
      <c r="B69" s="684"/>
      <c r="C69" s="684"/>
      <c r="D69" s="684"/>
      <c r="E69" s="684"/>
      <c r="F69" s="684"/>
      <c r="G69" s="684"/>
      <c r="H69" s="684"/>
      <c r="I69" s="684"/>
      <c r="J69" s="684"/>
      <c r="K69" s="684"/>
      <c r="L69" s="685"/>
      <c r="M69" s="455"/>
      <c r="N69" s="456"/>
      <c r="O69" s="457">
        <v>0</v>
      </c>
      <c r="P69" s="455"/>
      <c r="Q69" s="456"/>
      <c r="R69" s="457">
        <v>0</v>
      </c>
      <c r="S69" s="455"/>
      <c r="T69" s="456"/>
      <c r="U69" s="457">
        <v>0</v>
      </c>
      <c r="V69" s="455"/>
      <c r="W69" s="456"/>
      <c r="X69" s="457">
        <v>0</v>
      </c>
      <c r="Y69" s="455"/>
      <c r="Z69" s="456"/>
      <c r="AA69" s="457">
        <v>0</v>
      </c>
      <c r="AB69" s="458">
        <f t="shared" si="54"/>
        <v>0</v>
      </c>
      <c r="AC69" s="392"/>
      <c r="AG69" s="6"/>
      <c r="AI69" s="54"/>
    </row>
    <row r="70" spans="1:35" ht="13.15" customHeight="1" x14ac:dyDescent="0.2">
      <c r="A70" s="686" t="s">
        <v>46</v>
      </c>
      <c r="B70" s="686"/>
      <c r="C70" s="687"/>
      <c r="D70" s="687"/>
      <c r="E70" s="687"/>
      <c r="F70" s="687"/>
      <c r="G70" s="687"/>
      <c r="H70" s="687"/>
      <c r="I70" s="687"/>
      <c r="J70" s="687"/>
      <c r="K70" s="921" t="s">
        <v>173</v>
      </c>
      <c r="L70" s="922"/>
      <c r="M70" s="142"/>
      <c r="N70" s="360"/>
      <c r="O70" s="361">
        <f>SUM(O64:O69)</f>
        <v>0</v>
      </c>
      <c r="P70" s="142"/>
      <c r="Q70" s="360"/>
      <c r="R70" s="361">
        <f>SUM(R64:R69)</f>
        <v>0</v>
      </c>
      <c r="S70" s="142"/>
      <c r="T70" s="360"/>
      <c r="U70" s="361">
        <f>SUM(U64:U69)</f>
        <v>0</v>
      </c>
      <c r="V70" s="142"/>
      <c r="W70" s="360"/>
      <c r="X70" s="361">
        <f>SUM(X64:X69)</f>
        <v>0</v>
      </c>
      <c r="Y70" s="142"/>
      <c r="Z70" s="360"/>
      <c r="AA70" s="361">
        <f>SUM(AA64:AA69)</f>
        <v>0</v>
      </c>
      <c r="AB70" s="440">
        <f>SUM(AA70,X70,U70,R70,O70)</f>
        <v>0</v>
      </c>
      <c r="AC70" s="392"/>
      <c r="AG70" s="6"/>
      <c r="AI70" s="54"/>
    </row>
    <row r="71" spans="1:35" x14ac:dyDescent="0.2">
      <c r="A71" s="688" t="s">
        <v>190</v>
      </c>
      <c r="B71" s="689"/>
      <c r="C71" s="689"/>
      <c r="D71" s="689"/>
      <c r="E71" s="689"/>
      <c r="F71" s="689"/>
      <c r="G71" s="689"/>
      <c r="H71" s="689"/>
      <c r="I71" s="689"/>
      <c r="J71" s="689"/>
      <c r="K71" s="689"/>
      <c r="L71" s="689"/>
      <c r="M71" s="140"/>
      <c r="N71" s="357"/>
      <c r="O71" s="358">
        <v>0</v>
      </c>
      <c r="P71" s="140"/>
      <c r="Q71" s="357"/>
      <c r="R71" s="358">
        <v>0</v>
      </c>
      <c r="S71" s="140"/>
      <c r="T71" s="357"/>
      <c r="U71" s="358">
        <v>0</v>
      </c>
      <c r="V71" s="140"/>
      <c r="W71" s="357"/>
      <c r="X71" s="358">
        <v>0</v>
      </c>
      <c r="Y71" s="140"/>
      <c r="Z71" s="357"/>
      <c r="AA71" s="358">
        <v>0</v>
      </c>
      <c r="AB71" s="441">
        <f t="shared" si="54"/>
        <v>0</v>
      </c>
      <c r="AC71" s="392"/>
      <c r="AG71" s="6"/>
      <c r="AI71" s="54"/>
    </row>
    <row r="72" spans="1:35" x14ac:dyDescent="0.2">
      <c r="A72" s="688" t="s">
        <v>191</v>
      </c>
      <c r="B72" s="689"/>
      <c r="C72" s="689"/>
      <c r="D72" s="689"/>
      <c r="E72" s="689"/>
      <c r="F72" s="689"/>
      <c r="G72" s="689"/>
      <c r="H72" s="689"/>
      <c r="I72" s="689"/>
      <c r="J72" s="689"/>
      <c r="K72" s="689"/>
      <c r="L72" s="689"/>
      <c r="M72" s="140"/>
      <c r="N72" s="357"/>
      <c r="O72" s="358">
        <v>0</v>
      </c>
      <c r="P72" s="140"/>
      <c r="Q72" s="357"/>
      <c r="R72" s="358">
        <v>0</v>
      </c>
      <c r="S72" s="140"/>
      <c r="T72" s="357"/>
      <c r="U72" s="358">
        <v>0</v>
      </c>
      <c r="V72" s="140"/>
      <c r="W72" s="357"/>
      <c r="X72" s="358">
        <v>0</v>
      </c>
      <c r="Y72" s="140"/>
      <c r="Z72" s="357"/>
      <c r="AA72" s="358">
        <v>0</v>
      </c>
      <c r="AB72" s="441">
        <f t="shared" si="54"/>
        <v>0</v>
      </c>
      <c r="AC72" s="392"/>
      <c r="AG72" s="6"/>
      <c r="AI72" s="54"/>
    </row>
    <row r="73" spans="1:35" ht="13.15" customHeight="1" x14ac:dyDescent="0.2">
      <c r="A73" s="671" t="s">
        <v>192</v>
      </c>
      <c r="B73" s="672"/>
      <c r="C73" s="672"/>
      <c r="D73" s="179" t="s">
        <v>1</v>
      </c>
      <c r="E73" s="180">
        <v>0</v>
      </c>
      <c r="F73" s="180">
        <v>0</v>
      </c>
      <c r="G73" s="180">
        <v>0</v>
      </c>
      <c r="H73" s="180">
        <v>0</v>
      </c>
      <c r="I73" s="180">
        <v>0</v>
      </c>
      <c r="J73" s="182"/>
      <c r="K73" s="182"/>
      <c r="L73" s="398">
        <v>0</v>
      </c>
      <c r="M73" s="142"/>
      <c r="N73" s="360"/>
      <c r="O73" s="361">
        <f>ROUND($L73*E73,0)</f>
        <v>0</v>
      </c>
      <c r="P73" s="142"/>
      <c r="Q73" s="360"/>
      <c r="R73" s="361">
        <f t="shared" ref="R73:R78" si="55">ROUND($L73*F73*(1+$L$4),0)</f>
        <v>0</v>
      </c>
      <c r="S73" s="142"/>
      <c r="T73" s="360"/>
      <c r="U73" s="361">
        <f t="shared" ref="U73:U78" si="56">ROUND($L73*G73*((1+$L$4)^2),0)</f>
        <v>0</v>
      </c>
      <c r="V73" s="142"/>
      <c r="W73" s="360"/>
      <c r="X73" s="361">
        <f t="shared" ref="X73:X78" si="57">ROUND($L73*H73*((1+$L$4)^3),0)</f>
        <v>0</v>
      </c>
      <c r="Y73" s="142"/>
      <c r="Z73" s="360"/>
      <c r="AA73" s="361">
        <f t="shared" ref="AA73:AA78" si="58">ROUND($L73*I73*((1+$L$4)^4),0)</f>
        <v>0</v>
      </c>
      <c r="AB73" s="445">
        <f t="shared" si="54"/>
        <v>0</v>
      </c>
      <c r="AC73" s="389"/>
      <c r="AG73" s="6"/>
      <c r="AI73" s="48"/>
    </row>
    <row r="74" spans="1:35" ht="13.15" hidden="1" customHeight="1" outlineLevel="1" x14ac:dyDescent="0.2">
      <c r="A74" s="724" t="s">
        <v>72</v>
      </c>
      <c r="B74" s="690"/>
      <c r="C74" s="690"/>
      <c r="D74" s="721" t="s">
        <v>1</v>
      </c>
      <c r="E74" s="722">
        <v>0</v>
      </c>
      <c r="F74" s="722">
        <v>0</v>
      </c>
      <c r="G74" s="722">
        <v>0</v>
      </c>
      <c r="H74" s="722">
        <v>0</v>
      </c>
      <c r="I74" s="722">
        <v>0</v>
      </c>
      <c r="J74" s="723"/>
      <c r="K74" s="723"/>
      <c r="L74" s="398"/>
      <c r="M74" s="142"/>
      <c r="N74" s="360"/>
      <c r="O74" s="361">
        <f t="shared" ref="O74:O78" si="59">ROUND($L74*E74,0)</f>
        <v>0</v>
      </c>
      <c r="P74" s="142"/>
      <c r="Q74" s="360"/>
      <c r="R74" s="361">
        <f t="shared" si="55"/>
        <v>0</v>
      </c>
      <c r="S74" s="142"/>
      <c r="T74" s="360"/>
      <c r="U74" s="361">
        <f t="shared" si="56"/>
        <v>0</v>
      </c>
      <c r="V74" s="142"/>
      <c r="W74" s="360"/>
      <c r="X74" s="361">
        <f t="shared" si="57"/>
        <v>0</v>
      </c>
      <c r="Y74" s="142"/>
      <c r="Z74" s="360"/>
      <c r="AA74" s="361">
        <f t="shared" si="58"/>
        <v>0</v>
      </c>
      <c r="AB74" s="445">
        <f t="shared" ref="AB74:AB78" si="60">SUM(AA74,X74,U74,R74,O74)</f>
        <v>0</v>
      </c>
      <c r="AC74" s="389"/>
      <c r="AG74" s="6"/>
      <c r="AI74" s="48"/>
    </row>
    <row r="75" spans="1:35" ht="13.15" hidden="1" customHeight="1" outlineLevel="1" x14ac:dyDescent="0.2">
      <c r="A75" s="724" t="s">
        <v>72</v>
      </c>
      <c r="B75" s="725"/>
      <c r="C75" s="690"/>
      <c r="D75" s="721" t="s">
        <v>1</v>
      </c>
      <c r="E75" s="722">
        <v>0</v>
      </c>
      <c r="F75" s="722">
        <v>0</v>
      </c>
      <c r="G75" s="722">
        <v>0</v>
      </c>
      <c r="H75" s="722">
        <v>0</v>
      </c>
      <c r="I75" s="722">
        <v>0</v>
      </c>
      <c r="J75" s="723"/>
      <c r="K75" s="723"/>
      <c r="L75" s="398"/>
      <c r="M75" s="142"/>
      <c r="N75" s="360"/>
      <c r="O75" s="361">
        <f t="shared" si="59"/>
        <v>0</v>
      </c>
      <c r="P75" s="142"/>
      <c r="Q75" s="360"/>
      <c r="R75" s="361">
        <f t="shared" si="55"/>
        <v>0</v>
      </c>
      <c r="S75" s="142"/>
      <c r="T75" s="360"/>
      <c r="U75" s="361">
        <f t="shared" si="56"/>
        <v>0</v>
      </c>
      <c r="V75" s="142"/>
      <c r="W75" s="360"/>
      <c r="X75" s="361">
        <f t="shared" si="57"/>
        <v>0</v>
      </c>
      <c r="Y75" s="142"/>
      <c r="Z75" s="360"/>
      <c r="AA75" s="361">
        <f t="shared" si="58"/>
        <v>0</v>
      </c>
      <c r="AB75" s="445">
        <f t="shared" si="60"/>
        <v>0</v>
      </c>
      <c r="AC75" s="389"/>
      <c r="AG75" s="6"/>
      <c r="AI75" s="48"/>
    </row>
    <row r="76" spans="1:35" ht="13.15" hidden="1" customHeight="1" outlineLevel="1" x14ac:dyDescent="0.2">
      <c r="A76" s="724" t="s">
        <v>72</v>
      </c>
      <c r="B76" s="725"/>
      <c r="C76" s="690"/>
      <c r="D76" s="721" t="s">
        <v>1</v>
      </c>
      <c r="E76" s="722">
        <v>0</v>
      </c>
      <c r="F76" s="722">
        <v>0</v>
      </c>
      <c r="G76" s="722">
        <v>0</v>
      </c>
      <c r="H76" s="722">
        <v>0</v>
      </c>
      <c r="I76" s="722">
        <v>0</v>
      </c>
      <c r="J76" s="723"/>
      <c r="K76" s="723"/>
      <c r="L76" s="398"/>
      <c r="M76" s="142"/>
      <c r="N76" s="360"/>
      <c r="O76" s="361">
        <f t="shared" si="59"/>
        <v>0</v>
      </c>
      <c r="P76" s="142"/>
      <c r="Q76" s="360"/>
      <c r="R76" s="361">
        <f t="shared" si="55"/>
        <v>0</v>
      </c>
      <c r="S76" s="142"/>
      <c r="T76" s="360"/>
      <c r="U76" s="361">
        <f t="shared" si="56"/>
        <v>0</v>
      </c>
      <c r="V76" s="142"/>
      <c r="W76" s="360"/>
      <c r="X76" s="361">
        <f t="shared" si="57"/>
        <v>0</v>
      </c>
      <c r="Y76" s="142"/>
      <c r="Z76" s="360"/>
      <c r="AA76" s="361">
        <f t="shared" si="58"/>
        <v>0</v>
      </c>
      <c r="AB76" s="445">
        <f t="shared" si="60"/>
        <v>0</v>
      </c>
      <c r="AC76" s="389"/>
      <c r="AG76" s="6"/>
      <c r="AI76" s="48"/>
    </row>
    <row r="77" spans="1:35" ht="13.15" hidden="1" customHeight="1" outlineLevel="1" x14ac:dyDescent="0.2">
      <c r="A77" s="724" t="s">
        <v>72</v>
      </c>
      <c r="B77" s="725"/>
      <c r="C77" s="690"/>
      <c r="D77" s="721" t="s">
        <v>1</v>
      </c>
      <c r="E77" s="722">
        <v>0</v>
      </c>
      <c r="F77" s="722">
        <v>0</v>
      </c>
      <c r="G77" s="722">
        <v>0</v>
      </c>
      <c r="H77" s="722">
        <v>0</v>
      </c>
      <c r="I77" s="722">
        <v>0</v>
      </c>
      <c r="J77" s="723"/>
      <c r="K77" s="723"/>
      <c r="L77" s="398"/>
      <c r="M77" s="142"/>
      <c r="N77" s="360"/>
      <c r="O77" s="361">
        <f t="shared" si="59"/>
        <v>0</v>
      </c>
      <c r="P77" s="142"/>
      <c r="Q77" s="360"/>
      <c r="R77" s="361">
        <f t="shared" si="55"/>
        <v>0</v>
      </c>
      <c r="S77" s="142"/>
      <c r="T77" s="360"/>
      <c r="U77" s="361">
        <f t="shared" si="56"/>
        <v>0</v>
      </c>
      <c r="V77" s="142"/>
      <c r="W77" s="360"/>
      <c r="X77" s="361">
        <f t="shared" si="57"/>
        <v>0</v>
      </c>
      <c r="Y77" s="142"/>
      <c r="Z77" s="360"/>
      <c r="AA77" s="361">
        <f t="shared" si="58"/>
        <v>0</v>
      </c>
      <c r="AB77" s="445">
        <f t="shared" si="60"/>
        <v>0</v>
      </c>
      <c r="AC77" s="389"/>
      <c r="AG77" s="6"/>
      <c r="AI77" s="48"/>
    </row>
    <row r="78" spans="1:35" ht="13.15" hidden="1" customHeight="1" outlineLevel="1" x14ac:dyDescent="0.2">
      <c r="A78" s="724" t="s">
        <v>72</v>
      </c>
      <c r="B78" s="725"/>
      <c r="C78" s="690"/>
      <c r="D78" s="721" t="s">
        <v>1</v>
      </c>
      <c r="E78" s="722">
        <v>0</v>
      </c>
      <c r="F78" s="722">
        <v>0</v>
      </c>
      <c r="G78" s="722">
        <v>0</v>
      </c>
      <c r="H78" s="722">
        <v>0</v>
      </c>
      <c r="I78" s="722">
        <v>0</v>
      </c>
      <c r="J78" s="723"/>
      <c r="K78" s="723"/>
      <c r="L78" s="398"/>
      <c r="M78" s="142"/>
      <c r="N78" s="360"/>
      <c r="O78" s="361">
        <f t="shared" si="59"/>
        <v>0</v>
      </c>
      <c r="P78" s="142"/>
      <c r="Q78" s="360"/>
      <c r="R78" s="361">
        <f t="shared" si="55"/>
        <v>0</v>
      </c>
      <c r="S78" s="142"/>
      <c r="T78" s="360"/>
      <c r="U78" s="361">
        <f t="shared" si="56"/>
        <v>0</v>
      </c>
      <c r="V78" s="142"/>
      <c r="W78" s="360"/>
      <c r="X78" s="361">
        <f t="shared" si="57"/>
        <v>0</v>
      </c>
      <c r="Y78" s="142"/>
      <c r="Z78" s="360"/>
      <c r="AA78" s="361">
        <f t="shared" si="58"/>
        <v>0</v>
      </c>
      <c r="AB78" s="445">
        <f t="shared" si="60"/>
        <v>0</v>
      </c>
      <c r="AC78" s="389"/>
      <c r="AG78" s="6"/>
      <c r="AI78" s="48"/>
    </row>
    <row r="79" spans="1:35" ht="13.15" customHeight="1" collapsed="1" x14ac:dyDescent="0.2">
      <c r="A79" s="668" t="s">
        <v>193</v>
      </c>
      <c r="B79" s="672"/>
      <c r="C79" s="672"/>
      <c r="D79" s="672"/>
      <c r="E79" s="690"/>
      <c r="F79" s="690"/>
      <c r="G79" s="690"/>
      <c r="H79" s="690"/>
      <c r="I79" s="690"/>
      <c r="J79" s="691"/>
      <c r="K79" s="692"/>
      <c r="L79" s="693"/>
      <c r="M79" s="140"/>
      <c r="N79" s="357"/>
      <c r="O79" s="358">
        <v>0</v>
      </c>
      <c r="P79" s="140"/>
      <c r="Q79" s="357"/>
      <c r="R79" s="358">
        <v>0</v>
      </c>
      <c r="S79" s="140"/>
      <c r="T79" s="357"/>
      <c r="U79" s="358">
        <v>0</v>
      </c>
      <c r="V79" s="140"/>
      <c r="W79" s="357"/>
      <c r="X79" s="358">
        <v>0</v>
      </c>
      <c r="Y79" s="140"/>
      <c r="Z79" s="357"/>
      <c r="AA79" s="358">
        <v>0</v>
      </c>
      <c r="AB79" s="445">
        <f t="shared" si="54"/>
        <v>0</v>
      </c>
      <c r="AC79" s="389"/>
      <c r="AG79" s="6"/>
      <c r="AI79" s="48"/>
    </row>
    <row r="80" spans="1:35" ht="13.15" customHeight="1" x14ac:dyDescent="0.2">
      <c r="A80" s="688" t="s">
        <v>194</v>
      </c>
      <c r="B80" s="689"/>
      <c r="C80" s="694"/>
      <c r="D80" s="694"/>
      <c r="E80" s="689"/>
      <c r="F80" s="689"/>
      <c r="G80" s="689"/>
      <c r="H80" s="689"/>
      <c r="I80" s="689"/>
      <c r="J80" s="689"/>
      <c r="K80" s="689"/>
      <c r="L80" s="689"/>
      <c r="M80" s="140"/>
      <c r="N80" s="357"/>
      <c r="O80" s="358">
        <v>0</v>
      </c>
      <c r="P80" s="140"/>
      <c r="Q80" s="357"/>
      <c r="R80" s="358">
        <v>0</v>
      </c>
      <c r="S80" s="140"/>
      <c r="T80" s="357"/>
      <c r="U80" s="358">
        <v>0</v>
      </c>
      <c r="V80" s="140"/>
      <c r="W80" s="357"/>
      <c r="X80" s="358">
        <v>0</v>
      </c>
      <c r="Y80" s="140"/>
      <c r="Z80" s="357"/>
      <c r="AA80" s="358">
        <v>0</v>
      </c>
      <c r="AB80" s="445">
        <f t="shared" si="54"/>
        <v>0</v>
      </c>
      <c r="AC80" s="389"/>
      <c r="AG80" s="6"/>
      <c r="AI80" s="48"/>
    </row>
    <row r="81" spans="1:35" x14ac:dyDescent="0.2">
      <c r="A81" s="671" t="s">
        <v>195</v>
      </c>
      <c r="B81" s="672"/>
      <c r="C81" s="672"/>
      <c r="D81" s="672"/>
      <c r="E81" s="672"/>
      <c r="F81" s="672"/>
      <c r="G81" s="672"/>
      <c r="H81" s="672"/>
      <c r="I81" s="672"/>
      <c r="J81" s="672"/>
      <c r="K81" s="672"/>
      <c r="L81" s="672"/>
      <c r="M81" s="140"/>
      <c r="N81" s="357"/>
      <c r="O81" s="358">
        <v>0</v>
      </c>
      <c r="P81" s="140"/>
      <c r="Q81" s="357"/>
      <c r="R81" s="358">
        <v>0</v>
      </c>
      <c r="S81" s="140"/>
      <c r="T81" s="357"/>
      <c r="U81" s="358">
        <v>0</v>
      </c>
      <c r="V81" s="140"/>
      <c r="W81" s="357"/>
      <c r="X81" s="358">
        <v>0</v>
      </c>
      <c r="Y81" s="140"/>
      <c r="Z81" s="357"/>
      <c r="AA81" s="358">
        <v>0</v>
      </c>
      <c r="AB81" s="445">
        <f t="shared" si="54"/>
        <v>0</v>
      </c>
      <c r="AC81" s="389"/>
      <c r="AG81" s="6"/>
      <c r="AI81" s="48"/>
    </row>
    <row r="82" spans="1:35" ht="13.15" customHeight="1" x14ac:dyDescent="0.2">
      <c r="A82" s="671" t="s">
        <v>183</v>
      </c>
      <c r="B82" s="672"/>
      <c r="C82" s="672"/>
      <c r="D82" s="672"/>
      <c r="E82" s="672"/>
      <c r="F82" s="672"/>
      <c r="G82" s="672"/>
      <c r="H82" s="672"/>
      <c r="I82" s="672"/>
      <c r="J82" s="672"/>
      <c r="K82" s="672"/>
      <c r="L82" s="672"/>
      <c r="M82" s="140"/>
      <c r="N82" s="357"/>
      <c r="O82" s="358">
        <v>0</v>
      </c>
      <c r="P82" s="140"/>
      <c r="Q82" s="357"/>
      <c r="R82" s="358">
        <v>0</v>
      </c>
      <c r="S82" s="140"/>
      <c r="T82" s="357"/>
      <c r="U82" s="358">
        <v>0</v>
      </c>
      <c r="V82" s="140"/>
      <c r="W82" s="357"/>
      <c r="X82" s="358">
        <v>0</v>
      </c>
      <c r="Y82" s="140"/>
      <c r="Z82" s="357"/>
      <c r="AA82" s="358">
        <v>0</v>
      </c>
      <c r="AB82" s="445">
        <f t="shared" si="54"/>
        <v>0</v>
      </c>
      <c r="AC82" s="389"/>
      <c r="AG82" s="6"/>
      <c r="AI82" s="48"/>
    </row>
    <row r="83" spans="1:35" x14ac:dyDescent="0.2">
      <c r="A83" s="671" t="s">
        <v>183</v>
      </c>
      <c r="B83" s="672"/>
      <c r="C83" s="672"/>
      <c r="D83" s="672"/>
      <c r="E83" s="672"/>
      <c r="F83" s="672"/>
      <c r="G83" s="672"/>
      <c r="H83" s="672"/>
      <c r="I83" s="672"/>
      <c r="J83" s="672"/>
      <c r="K83" s="672"/>
      <c r="L83" s="672"/>
      <c r="M83" s="140"/>
      <c r="N83" s="357"/>
      <c r="O83" s="358">
        <v>0</v>
      </c>
      <c r="P83" s="140"/>
      <c r="Q83" s="357"/>
      <c r="R83" s="358">
        <v>0</v>
      </c>
      <c r="S83" s="140"/>
      <c r="T83" s="357"/>
      <c r="U83" s="358">
        <v>0</v>
      </c>
      <c r="V83" s="140"/>
      <c r="W83" s="357"/>
      <c r="X83" s="358">
        <v>0</v>
      </c>
      <c r="Y83" s="140"/>
      <c r="Z83" s="357"/>
      <c r="AA83" s="358">
        <v>0</v>
      </c>
      <c r="AB83" s="445">
        <f t="shared" si="54"/>
        <v>0</v>
      </c>
      <c r="AC83" s="389"/>
      <c r="AG83" s="6"/>
      <c r="AI83" s="48"/>
    </row>
    <row r="84" spans="1:35" ht="12.75" customHeight="1" x14ac:dyDescent="0.2">
      <c r="A84" s="671" t="s">
        <v>183</v>
      </c>
      <c r="B84" s="672"/>
      <c r="C84" s="672"/>
      <c r="D84" s="672"/>
      <c r="E84" s="672"/>
      <c r="F84" s="672"/>
      <c r="G84" s="672"/>
      <c r="H84" s="672"/>
      <c r="I84" s="672"/>
      <c r="J84" s="672"/>
      <c r="K84" s="672"/>
      <c r="L84" s="672"/>
      <c r="M84" s="181"/>
      <c r="N84" s="362"/>
      <c r="O84" s="358">
        <v>0</v>
      </c>
      <c r="P84" s="140"/>
      <c r="Q84" s="357"/>
      <c r="R84" s="358">
        <v>0</v>
      </c>
      <c r="S84" s="140"/>
      <c r="T84" s="357"/>
      <c r="U84" s="358">
        <v>0</v>
      </c>
      <c r="V84" s="140"/>
      <c r="W84" s="357"/>
      <c r="X84" s="358">
        <v>0</v>
      </c>
      <c r="Y84" s="140"/>
      <c r="Z84" s="357"/>
      <c r="AA84" s="358">
        <v>0</v>
      </c>
      <c r="AB84" s="445">
        <f t="shared" si="54"/>
        <v>0</v>
      </c>
      <c r="AC84" s="389"/>
      <c r="AG84" s="6"/>
      <c r="AI84" s="48"/>
    </row>
    <row r="85" spans="1:35" x14ac:dyDescent="0.2">
      <c r="A85" s="261" t="s">
        <v>30</v>
      </c>
      <c r="B85" s="602"/>
      <c r="C85" s="602"/>
      <c r="D85" s="602"/>
      <c r="E85" s="602"/>
      <c r="F85" s="602"/>
      <c r="G85" s="602"/>
      <c r="H85" s="602"/>
      <c r="I85" s="602"/>
      <c r="J85" s="602"/>
      <c r="K85" s="602"/>
      <c r="L85" s="615"/>
      <c r="M85" s="261"/>
      <c r="N85" s="355"/>
      <c r="O85" s="356">
        <f>SUM(O70:O84)</f>
        <v>0</v>
      </c>
      <c r="P85" s="261"/>
      <c r="Q85" s="355"/>
      <c r="R85" s="356">
        <f>SUM(R70:R84)</f>
        <v>0</v>
      </c>
      <c r="S85" s="261"/>
      <c r="T85" s="355"/>
      <c r="U85" s="356">
        <f>SUM(U70:U84)</f>
        <v>0</v>
      </c>
      <c r="V85" s="261"/>
      <c r="W85" s="355"/>
      <c r="X85" s="356">
        <f>SUM(X70:X84)</f>
        <v>0</v>
      </c>
      <c r="Y85" s="261"/>
      <c r="Z85" s="355"/>
      <c r="AA85" s="356">
        <f>SUM(AA70:AA84)</f>
        <v>0</v>
      </c>
      <c r="AB85" s="443">
        <f>SUM(AB70:AB84)</f>
        <v>0</v>
      </c>
      <c r="AC85" s="389"/>
      <c r="AG85" s="6"/>
      <c r="AI85" s="48"/>
    </row>
    <row r="86" spans="1:35" ht="5.0999999999999996" customHeight="1" x14ac:dyDescent="0.2">
      <c r="A86" s="5"/>
      <c r="B86" s="5"/>
      <c r="C86" s="5"/>
      <c r="D86" s="7"/>
      <c r="E86" s="11"/>
      <c r="F86" s="11"/>
      <c r="G86" s="11"/>
      <c r="H86" s="11"/>
      <c r="I86" s="11"/>
      <c r="J86" s="20"/>
      <c r="K86" s="20"/>
      <c r="L86" s="20"/>
      <c r="M86" s="20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438"/>
      <c r="AC86" s="9"/>
      <c r="AG86" s="6"/>
      <c r="AI86" s="9"/>
    </row>
    <row r="87" spans="1:35" x14ac:dyDescent="0.2">
      <c r="A87" s="25" t="s">
        <v>31</v>
      </c>
      <c r="B87" s="36"/>
      <c r="C87" s="36"/>
      <c r="D87" s="26"/>
      <c r="E87" s="26"/>
      <c r="F87" s="26"/>
      <c r="G87" s="26"/>
      <c r="H87" s="26"/>
      <c r="I87" s="26"/>
      <c r="J87" s="27"/>
      <c r="K87" s="27"/>
      <c r="L87" s="27"/>
      <c r="M87" s="27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432"/>
      <c r="AC87" s="9"/>
      <c r="AI87" s="9"/>
    </row>
    <row r="88" spans="1:35" ht="13.15" customHeight="1" x14ac:dyDescent="0.2">
      <c r="A88" s="78"/>
      <c r="B88" s="79"/>
      <c r="C88" s="79"/>
      <c r="D88" s="79"/>
      <c r="E88" s="79"/>
      <c r="F88" s="79"/>
      <c r="G88" s="79"/>
      <c r="H88" s="79"/>
      <c r="I88" s="79"/>
      <c r="J88" s="915" t="s">
        <v>44</v>
      </c>
      <c r="K88" s="916"/>
      <c r="L88" s="917"/>
      <c r="M88" s="296"/>
      <c r="N88" s="363"/>
      <c r="O88" s="364">
        <f>'Sub1'!M$57</f>
        <v>0</v>
      </c>
      <c r="P88" s="296"/>
      <c r="Q88" s="363"/>
      <c r="R88" s="364">
        <f>'Sub1'!P$57</f>
        <v>0</v>
      </c>
      <c r="S88" s="296"/>
      <c r="T88" s="363"/>
      <c r="U88" s="364">
        <f>'Sub1'!S$57</f>
        <v>0</v>
      </c>
      <c r="V88" s="296"/>
      <c r="W88" s="363"/>
      <c r="X88" s="364">
        <f>'Sub1'!V$57</f>
        <v>0</v>
      </c>
      <c r="Y88" s="296"/>
      <c r="Z88" s="363"/>
      <c r="AA88" s="364">
        <f>'Sub1'!Y$57</f>
        <v>0</v>
      </c>
      <c r="AB88" s="437">
        <f>SUM(O88,R88,U88,X88,AA88)</f>
        <v>0</v>
      </c>
      <c r="AC88" s="389"/>
      <c r="AI88" s="48"/>
    </row>
    <row r="89" spans="1:35" ht="13.15" customHeight="1" x14ac:dyDescent="0.2">
      <c r="A89" s="82" t="s">
        <v>75</v>
      </c>
      <c r="B89" s="695" t="str">
        <f>'Sub1'!$B$1:$P$1</f>
        <v>Sub 1 Name</v>
      </c>
      <c r="C89" s="695"/>
      <c r="D89" s="695"/>
      <c r="E89" s="695"/>
      <c r="F89" s="260"/>
      <c r="G89" s="260"/>
      <c r="H89" s="260"/>
      <c r="I89" s="260"/>
      <c r="J89" s="918" t="s">
        <v>33</v>
      </c>
      <c r="K89" s="919"/>
      <c r="L89" s="920"/>
      <c r="M89" s="297"/>
      <c r="N89" s="360"/>
      <c r="O89" s="358">
        <f>'Sub1'!M$62</f>
        <v>0</v>
      </c>
      <c r="P89" s="297"/>
      <c r="Q89" s="360"/>
      <c r="R89" s="358">
        <f>'Sub1'!P$62</f>
        <v>0</v>
      </c>
      <c r="S89" s="297"/>
      <c r="T89" s="360"/>
      <c r="U89" s="358">
        <f>'Sub1'!S$62</f>
        <v>0</v>
      </c>
      <c r="V89" s="297"/>
      <c r="W89" s="360"/>
      <c r="X89" s="358">
        <f>'Sub1'!V$62</f>
        <v>0</v>
      </c>
      <c r="Y89" s="297"/>
      <c r="Z89" s="360"/>
      <c r="AA89" s="358">
        <f>'Sub1'!Y$62</f>
        <v>0</v>
      </c>
      <c r="AB89" s="446">
        <f>SUM(O89,R89,U89,X89,AA89)</f>
        <v>0</v>
      </c>
      <c r="AC89" s="389"/>
      <c r="AI89" s="48"/>
    </row>
    <row r="90" spans="1:35" s="12" customFormat="1" ht="13.15" customHeight="1" x14ac:dyDescent="0.2">
      <c r="A90" s="83"/>
      <c r="B90" s="85"/>
      <c r="C90" s="85"/>
      <c r="D90" s="85"/>
      <c r="E90" s="85"/>
      <c r="F90" s="85"/>
      <c r="G90" s="85"/>
      <c r="H90" s="85"/>
      <c r="I90" s="85"/>
      <c r="J90" s="912" t="s">
        <v>45</v>
      </c>
      <c r="K90" s="913"/>
      <c r="L90" s="914"/>
      <c r="M90" s="147"/>
      <c r="N90" s="365"/>
      <c r="O90" s="366">
        <f>SUM(O88:O89)</f>
        <v>0</v>
      </c>
      <c r="P90" s="147"/>
      <c r="Q90" s="365"/>
      <c r="R90" s="366">
        <f>SUM(R88:R89)</f>
        <v>0</v>
      </c>
      <c r="S90" s="147"/>
      <c r="T90" s="365"/>
      <c r="U90" s="366">
        <f>SUM(U88:U89)</f>
        <v>0</v>
      </c>
      <c r="V90" s="147"/>
      <c r="W90" s="365"/>
      <c r="X90" s="366">
        <f>SUM(X88:X89)</f>
        <v>0</v>
      </c>
      <c r="Y90" s="147"/>
      <c r="Z90" s="365"/>
      <c r="AA90" s="366">
        <f>SUM(AA88:AA89)</f>
        <v>0</v>
      </c>
      <c r="AB90" s="447">
        <f>SUM(AB88:AB89)</f>
        <v>0</v>
      </c>
      <c r="AC90" s="393"/>
      <c r="AD90" s="394"/>
      <c r="AE90" s="394"/>
      <c r="AF90" s="394"/>
      <c r="AG90" s="395"/>
      <c r="AH90" s="394"/>
      <c r="AI90" s="55"/>
    </row>
    <row r="91" spans="1:35" ht="13.15" customHeight="1" x14ac:dyDescent="0.2">
      <c r="A91" s="84"/>
      <c r="B91" s="86"/>
      <c r="C91" s="86"/>
      <c r="D91" s="86"/>
      <c r="E91" s="86"/>
      <c r="F91" s="86"/>
      <c r="G91" s="86"/>
      <c r="H91" s="86"/>
      <c r="I91" s="86"/>
      <c r="J91" s="915" t="s">
        <v>44</v>
      </c>
      <c r="K91" s="916"/>
      <c r="L91" s="917"/>
      <c r="M91" s="296"/>
      <c r="N91" s="363"/>
      <c r="O91" s="364">
        <f>'Sub2'!M$57</f>
        <v>0</v>
      </c>
      <c r="P91" s="296"/>
      <c r="Q91" s="363"/>
      <c r="R91" s="364">
        <f>'Sub2'!P$57</f>
        <v>0</v>
      </c>
      <c r="S91" s="296"/>
      <c r="T91" s="363"/>
      <c r="U91" s="364">
        <f>'Sub2'!S$57</f>
        <v>0</v>
      </c>
      <c r="V91" s="296"/>
      <c r="W91" s="363"/>
      <c r="X91" s="364">
        <f>'Sub2'!V$57</f>
        <v>0</v>
      </c>
      <c r="Y91" s="296"/>
      <c r="Z91" s="363"/>
      <c r="AA91" s="364">
        <f>'Sub2'!Y$57</f>
        <v>0</v>
      </c>
      <c r="AB91" s="437">
        <f>SUM(O91,R91,U91,X91,AA91)</f>
        <v>0</v>
      </c>
      <c r="AC91" s="389"/>
      <c r="AI91" s="48"/>
    </row>
    <row r="92" spans="1:35" ht="13.15" customHeight="1" x14ac:dyDescent="0.2">
      <c r="A92" s="82" t="s">
        <v>76</v>
      </c>
      <c r="B92" s="696" t="str">
        <f>'Sub2'!$B$1:$R$1</f>
        <v>Sub 2 Name</v>
      </c>
      <c r="C92" s="696"/>
      <c r="D92" s="260"/>
      <c r="E92" s="260"/>
      <c r="F92" s="260"/>
      <c r="G92" s="260"/>
      <c r="H92" s="260"/>
      <c r="I92" s="260"/>
      <c r="J92" s="918" t="s">
        <v>33</v>
      </c>
      <c r="K92" s="919"/>
      <c r="L92" s="920"/>
      <c r="M92" s="297"/>
      <c r="N92" s="360"/>
      <c r="O92" s="358">
        <f>'Sub2'!M$62</f>
        <v>0</v>
      </c>
      <c r="P92" s="297"/>
      <c r="Q92" s="360"/>
      <c r="R92" s="358">
        <f>'Sub2'!P$62</f>
        <v>0</v>
      </c>
      <c r="S92" s="297"/>
      <c r="T92" s="360"/>
      <c r="U92" s="358">
        <f>'Sub2'!S$62</f>
        <v>0</v>
      </c>
      <c r="V92" s="297"/>
      <c r="W92" s="360"/>
      <c r="X92" s="358">
        <f>'Sub2'!V$62</f>
        <v>0</v>
      </c>
      <c r="Y92" s="297"/>
      <c r="Z92" s="360"/>
      <c r="AA92" s="358">
        <f>'Sub2'!Y$62</f>
        <v>0</v>
      </c>
      <c r="AB92" s="446">
        <f>SUM(O92,R92,U92,X92,AA92)</f>
        <v>0</v>
      </c>
      <c r="AC92" s="389"/>
      <c r="AI92" s="48"/>
    </row>
    <row r="93" spans="1:35" s="12" customFormat="1" ht="13.15" customHeight="1" x14ac:dyDescent="0.2">
      <c r="A93" s="83"/>
      <c r="B93" s="85"/>
      <c r="C93" s="85"/>
      <c r="D93" s="85"/>
      <c r="E93" s="85"/>
      <c r="F93" s="85"/>
      <c r="G93" s="85"/>
      <c r="H93" s="85"/>
      <c r="I93" s="85"/>
      <c r="J93" s="912" t="s">
        <v>45</v>
      </c>
      <c r="K93" s="913"/>
      <c r="L93" s="914"/>
      <c r="M93" s="147"/>
      <c r="N93" s="365"/>
      <c r="O93" s="366">
        <f>SUM(O91:O92)</f>
        <v>0</v>
      </c>
      <c r="P93" s="147"/>
      <c r="Q93" s="365"/>
      <c r="R93" s="366">
        <f>SUM(R91:R92)</f>
        <v>0</v>
      </c>
      <c r="S93" s="147"/>
      <c r="T93" s="365"/>
      <c r="U93" s="366">
        <f>SUM(U91:U92)</f>
        <v>0</v>
      </c>
      <c r="V93" s="147"/>
      <c r="W93" s="365"/>
      <c r="X93" s="366">
        <f>SUM(X91:X92)</f>
        <v>0</v>
      </c>
      <c r="Y93" s="147"/>
      <c r="Z93" s="365"/>
      <c r="AA93" s="366">
        <f>SUM(AA91:AA92)</f>
        <v>0</v>
      </c>
      <c r="AB93" s="447">
        <f>SUM(AB91:AB92)</f>
        <v>0</v>
      </c>
      <c r="AC93" s="393"/>
      <c r="AD93" s="394"/>
      <c r="AE93" s="394"/>
      <c r="AF93" s="394"/>
      <c r="AG93" s="395"/>
      <c r="AH93" s="394"/>
      <c r="AI93" s="55"/>
    </row>
    <row r="94" spans="1:35" ht="13.15" customHeight="1" x14ac:dyDescent="0.2">
      <c r="A94" s="84"/>
      <c r="B94" s="86"/>
      <c r="C94" s="86"/>
      <c r="D94" s="86"/>
      <c r="E94" s="86"/>
      <c r="F94" s="86"/>
      <c r="G94" s="86"/>
      <c r="H94" s="86"/>
      <c r="I94" s="86"/>
      <c r="J94" s="915" t="s">
        <v>44</v>
      </c>
      <c r="K94" s="916"/>
      <c r="L94" s="917"/>
      <c r="M94" s="296"/>
      <c r="N94" s="363"/>
      <c r="O94" s="364">
        <f>'Sub3'!M$57</f>
        <v>0</v>
      </c>
      <c r="P94" s="296"/>
      <c r="Q94" s="363"/>
      <c r="R94" s="364">
        <f>'Sub3'!P$57</f>
        <v>0</v>
      </c>
      <c r="S94" s="296"/>
      <c r="T94" s="363"/>
      <c r="U94" s="364">
        <f>'Sub3'!S$57</f>
        <v>0</v>
      </c>
      <c r="V94" s="296"/>
      <c r="W94" s="363"/>
      <c r="X94" s="364">
        <f>'Sub3'!V$57</f>
        <v>0</v>
      </c>
      <c r="Y94" s="296"/>
      <c r="Z94" s="363"/>
      <c r="AA94" s="364">
        <f>'Sub3'!Y$57</f>
        <v>0</v>
      </c>
      <c r="AB94" s="437">
        <f>SUM(O94,R94,U94,X94,AA94)</f>
        <v>0</v>
      </c>
      <c r="AC94" s="389"/>
      <c r="AI94" s="48"/>
    </row>
    <row r="95" spans="1:35" ht="13.15" customHeight="1" x14ac:dyDescent="0.2">
      <c r="A95" s="82" t="s">
        <v>77</v>
      </c>
      <c r="B95" s="695" t="str">
        <f>'Sub3'!$B$1:$R$1</f>
        <v>Sub 3 Name</v>
      </c>
      <c r="C95" s="695"/>
      <c r="D95" s="695"/>
      <c r="E95" s="695"/>
      <c r="F95" s="260"/>
      <c r="G95" s="260"/>
      <c r="H95" s="260"/>
      <c r="I95" s="260"/>
      <c r="J95" s="918" t="s">
        <v>33</v>
      </c>
      <c r="K95" s="919"/>
      <c r="L95" s="920"/>
      <c r="M95" s="297"/>
      <c r="N95" s="360"/>
      <c r="O95" s="358">
        <f>'Sub3'!M$62</f>
        <v>0</v>
      </c>
      <c r="P95" s="297"/>
      <c r="Q95" s="360"/>
      <c r="R95" s="358">
        <f>'Sub3'!P$62</f>
        <v>0</v>
      </c>
      <c r="S95" s="297"/>
      <c r="T95" s="360"/>
      <c r="U95" s="358">
        <f>'Sub3'!S$62</f>
        <v>0</v>
      </c>
      <c r="V95" s="297"/>
      <c r="W95" s="360"/>
      <c r="X95" s="358">
        <f>'Sub3'!V$62</f>
        <v>0</v>
      </c>
      <c r="Y95" s="297"/>
      <c r="Z95" s="360"/>
      <c r="AA95" s="358">
        <f>'Sub3'!Y$62</f>
        <v>0</v>
      </c>
      <c r="AB95" s="446">
        <f>SUM(O95,R95,U95,X95,AA95)</f>
        <v>0</v>
      </c>
      <c r="AC95" s="389"/>
      <c r="AI95" s="48"/>
    </row>
    <row r="96" spans="1:35" s="12" customFormat="1" ht="13.15" customHeight="1" x14ac:dyDescent="0.2">
      <c r="A96" s="83"/>
      <c r="B96" s="85"/>
      <c r="C96" s="85"/>
      <c r="D96" s="85"/>
      <c r="E96" s="85"/>
      <c r="F96" s="85"/>
      <c r="G96" s="85"/>
      <c r="H96" s="85"/>
      <c r="I96" s="85"/>
      <c r="J96" s="912" t="s">
        <v>45</v>
      </c>
      <c r="K96" s="913"/>
      <c r="L96" s="914"/>
      <c r="M96" s="147"/>
      <c r="N96" s="365"/>
      <c r="O96" s="366">
        <f>SUM(O94:O95)</f>
        <v>0</v>
      </c>
      <c r="P96" s="147"/>
      <c r="Q96" s="365"/>
      <c r="R96" s="366">
        <f>SUM(R94:R95)</f>
        <v>0</v>
      </c>
      <c r="S96" s="147"/>
      <c r="T96" s="365"/>
      <c r="U96" s="366">
        <f t="shared" ref="U96" si="61">SUM(U94:U95)</f>
        <v>0</v>
      </c>
      <c r="V96" s="147"/>
      <c r="W96" s="365"/>
      <c r="X96" s="366">
        <f t="shared" ref="X96" si="62">SUM(X94:X95)</f>
        <v>0</v>
      </c>
      <c r="Y96" s="147"/>
      <c r="Z96" s="365"/>
      <c r="AA96" s="366">
        <f t="shared" ref="AA96" si="63">SUM(AA94:AA95)</f>
        <v>0</v>
      </c>
      <c r="AB96" s="447">
        <f>SUM(AB94:AB95)</f>
        <v>0</v>
      </c>
      <c r="AC96" s="393"/>
      <c r="AD96" s="394"/>
      <c r="AE96" s="394"/>
      <c r="AF96" s="394"/>
      <c r="AG96" s="395"/>
      <c r="AH96" s="394"/>
      <c r="AI96" s="55"/>
    </row>
    <row r="97" spans="1:37" ht="13.15" customHeight="1" x14ac:dyDescent="0.2">
      <c r="A97" s="84"/>
      <c r="B97" s="86"/>
      <c r="C97" s="86"/>
      <c r="D97" s="86"/>
      <c r="E97" s="86"/>
      <c r="F97" s="86"/>
      <c r="G97" s="86"/>
      <c r="H97" s="86"/>
      <c r="I97" s="86"/>
      <c r="J97" s="915" t="s">
        <v>44</v>
      </c>
      <c r="K97" s="916"/>
      <c r="L97" s="917"/>
      <c r="M97" s="296"/>
      <c r="N97" s="363"/>
      <c r="O97" s="364">
        <f>'Sub4'!M$57</f>
        <v>0</v>
      </c>
      <c r="P97" s="296"/>
      <c r="Q97" s="363"/>
      <c r="R97" s="364">
        <f>'Sub4'!P$57</f>
        <v>0</v>
      </c>
      <c r="S97" s="296"/>
      <c r="T97" s="363"/>
      <c r="U97" s="364">
        <f>'Sub4'!S$57</f>
        <v>0</v>
      </c>
      <c r="V97" s="296"/>
      <c r="W97" s="363"/>
      <c r="X97" s="364">
        <f>'Sub4'!V$57</f>
        <v>0</v>
      </c>
      <c r="Y97" s="296"/>
      <c r="Z97" s="363"/>
      <c r="AA97" s="364">
        <f>'Sub4'!Y$57</f>
        <v>0</v>
      </c>
      <c r="AB97" s="437">
        <f>SUM(O97,R97,U97,X97,AA97)</f>
        <v>0</v>
      </c>
      <c r="AC97" s="389"/>
      <c r="AI97" s="48"/>
    </row>
    <row r="98" spans="1:37" ht="13.15" customHeight="1" x14ac:dyDescent="0.2">
      <c r="A98" s="82" t="s">
        <v>78</v>
      </c>
      <c r="B98" s="695" t="str">
        <f>'Sub4'!$B$1:$R$1</f>
        <v>Sub 4 Name</v>
      </c>
      <c r="C98" s="695"/>
      <c r="D98" s="695"/>
      <c r="E98" s="695"/>
      <c r="F98" s="260"/>
      <c r="G98" s="260"/>
      <c r="H98" s="260"/>
      <c r="I98" s="260"/>
      <c r="J98" s="918" t="s">
        <v>33</v>
      </c>
      <c r="K98" s="919"/>
      <c r="L98" s="920"/>
      <c r="M98" s="297"/>
      <c r="N98" s="360"/>
      <c r="O98" s="358">
        <f>'Sub4'!M$62</f>
        <v>0</v>
      </c>
      <c r="P98" s="297"/>
      <c r="Q98" s="360"/>
      <c r="R98" s="358">
        <f>'Sub4'!P$62</f>
        <v>0</v>
      </c>
      <c r="S98" s="297"/>
      <c r="T98" s="360"/>
      <c r="U98" s="358">
        <f>'Sub4'!S$62</f>
        <v>0</v>
      </c>
      <c r="V98" s="297"/>
      <c r="W98" s="360"/>
      <c r="X98" s="358">
        <f>'Sub4'!V$62</f>
        <v>0</v>
      </c>
      <c r="Y98" s="297"/>
      <c r="Z98" s="360"/>
      <c r="AA98" s="358">
        <f>'Sub4'!Y$62</f>
        <v>0</v>
      </c>
      <c r="AB98" s="446">
        <f>SUM(O98,R98,U98,X98,AA98)</f>
        <v>0</v>
      </c>
      <c r="AC98" s="389"/>
      <c r="AI98" s="48"/>
    </row>
    <row r="99" spans="1:37" s="12" customFormat="1" ht="13.15" customHeight="1" x14ac:dyDescent="0.2">
      <c r="A99" s="80"/>
      <c r="B99" s="81"/>
      <c r="C99" s="81"/>
      <c r="D99" s="81"/>
      <c r="E99" s="81"/>
      <c r="F99" s="81"/>
      <c r="G99" s="81"/>
      <c r="H99" s="81"/>
      <c r="I99" s="81"/>
      <c r="J99" s="912" t="s">
        <v>45</v>
      </c>
      <c r="K99" s="913"/>
      <c r="L99" s="914"/>
      <c r="M99" s="147"/>
      <c r="N99" s="365"/>
      <c r="O99" s="366">
        <f>SUM(O97:O98)</f>
        <v>0</v>
      </c>
      <c r="P99" s="147"/>
      <c r="Q99" s="365"/>
      <c r="R99" s="366">
        <f>SUM(R97:R98)</f>
        <v>0</v>
      </c>
      <c r="S99" s="147"/>
      <c r="T99" s="365"/>
      <c r="U99" s="366">
        <f>SUM(U97:U98)</f>
        <v>0</v>
      </c>
      <c r="V99" s="147"/>
      <c r="W99" s="365"/>
      <c r="X99" s="366">
        <f>SUM(X97:X98)</f>
        <v>0</v>
      </c>
      <c r="Y99" s="147"/>
      <c r="Z99" s="365"/>
      <c r="AA99" s="366">
        <f>SUM(AA97:AA98)</f>
        <v>0</v>
      </c>
      <c r="AB99" s="447">
        <f>SUM(AB97:AB98)</f>
        <v>0</v>
      </c>
      <c r="AC99" s="393"/>
      <c r="AD99" s="394"/>
      <c r="AE99" s="394"/>
      <c r="AF99" s="394"/>
      <c r="AG99" s="395"/>
      <c r="AH99" s="394"/>
      <c r="AI99" s="55"/>
    </row>
    <row r="100" spans="1:37" ht="12.75" customHeight="1" x14ac:dyDescent="0.2">
      <c r="A100" s="149" t="s">
        <v>39</v>
      </c>
      <c r="B100" s="150"/>
      <c r="C100" s="150"/>
      <c r="D100" s="151"/>
      <c r="E100" s="151"/>
      <c r="F100" s="151"/>
      <c r="G100" s="151"/>
      <c r="H100" s="151"/>
      <c r="I100" s="151"/>
      <c r="J100" s="152"/>
      <c r="K100" s="152"/>
      <c r="L100" s="152"/>
      <c r="M100" s="153"/>
      <c r="N100" s="367"/>
      <c r="O100" s="356">
        <f>O90+O93+O96+O99</f>
        <v>0</v>
      </c>
      <c r="P100" s="153"/>
      <c r="Q100" s="367"/>
      <c r="R100" s="356">
        <f>R90+R93+R96+R99</f>
        <v>0</v>
      </c>
      <c r="S100" s="153"/>
      <c r="T100" s="367"/>
      <c r="U100" s="356">
        <f>U90+U93+U96+U99</f>
        <v>0</v>
      </c>
      <c r="V100" s="153"/>
      <c r="W100" s="367"/>
      <c r="X100" s="356">
        <f>X90+X93+X96+X99</f>
        <v>0</v>
      </c>
      <c r="Y100" s="153"/>
      <c r="Z100" s="367"/>
      <c r="AA100" s="356">
        <f>AA90+AA93+AA96+AA99</f>
        <v>0</v>
      </c>
      <c r="AB100" s="448">
        <f>AB90+AB93+AB96+AB99</f>
        <v>0</v>
      </c>
      <c r="AC100" s="389"/>
      <c r="AI100" s="48"/>
    </row>
    <row r="101" spans="1:37" ht="5.0999999999999996" customHeight="1" thickBot="1" x14ac:dyDescent="0.25">
      <c r="A101" s="21"/>
      <c r="B101" s="21"/>
      <c r="C101" s="21"/>
      <c r="D101" s="22"/>
      <c r="E101" s="22"/>
      <c r="F101" s="22"/>
      <c r="G101" s="22"/>
      <c r="H101" s="22"/>
      <c r="I101" s="22"/>
      <c r="J101" s="20"/>
      <c r="K101" s="20"/>
      <c r="L101" s="20"/>
      <c r="M101" s="20"/>
      <c r="P101" s="6"/>
      <c r="S101" s="6"/>
      <c r="V101" s="6"/>
      <c r="Y101" s="6"/>
      <c r="AI101" s="6"/>
    </row>
    <row r="102" spans="1:37" ht="13.5" customHeight="1" thickBot="1" x14ac:dyDescent="0.25">
      <c r="A102" s="697" t="s">
        <v>32</v>
      </c>
      <c r="B102" s="698"/>
      <c r="C102" s="698"/>
      <c r="D102" s="698"/>
      <c r="E102" s="698"/>
      <c r="F102" s="698"/>
      <c r="G102" s="698"/>
      <c r="H102" s="698"/>
      <c r="I102" s="698"/>
      <c r="J102" s="698"/>
      <c r="K102" s="698"/>
      <c r="L102" s="699"/>
      <c r="M102" s="154"/>
      <c r="N102" s="349"/>
      <c r="O102" s="350">
        <f>O42+O48+O53+O61+O85+O100</f>
        <v>0</v>
      </c>
      <c r="P102" s="154"/>
      <c r="Q102" s="349"/>
      <c r="R102" s="350">
        <f>R42+R48+R53+R61+R85+R100</f>
        <v>0</v>
      </c>
      <c r="S102" s="154"/>
      <c r="T102" s="349"/>
      <c r="U102" s="350">
        <f>U42+U48+U53+U61+U85+U100</f>
        <v>0</v>
      </c>
      <c r="V102" s="154"/>
      <c r="W102" s="349"/>
      <c r="X102" s="350">
        <f>X42+X48+X53+X61+X85+X100</f>
        <v>0</v>
      </c>
      <c r="Y102" s="154"/>
      <c r="Z102" s="349"/>
      <c r="AA102" s="350">
        <f>AA42+AA48+AA53+AA61+AA85+AA100</f>
        <v>0</v>
      </c>
      <c r="AB102" s="450">
        <f>AB42+AB48+AB53+AB61+AB85+AB100</f>
        <v>0</v>
      </c>
      <c r="AC102" s="389"/>
      <c r="AI102" s="48"/>
    </row>
    <row r="103" spans="1:37" ht="5.0999999999999996" customHeight="1" x14ac:dyDescent="0.2">
      <c r="A103" s="656"/>
      <c r="B103" s="656"/>
      <c r="C103" s="656"/>
      <c r="D103" s="663"/>
      <c r="E103" s="761"/>
      <c r="F103" s="761"/>
      <c r="G103" s="761"/>
      <c r="H103" s="761"/>
      <c r="I103" s="761"/>
      <c r="J103" s="664"/>
      <c r="K103" s="664"/>
      <c r="L103" s="664"/>
      <c r="M103" s="664"/>
      <c r="N103" s="653"/>
      <c r="O103" s="653"/>
      <c r="P103" s="653"/>
      <c r="Q103" s="653"/>
      <c r="R103" s="653"/>
      <c r="S103" s="653"/>
      <c r="T103" s="653"/>
      <c r="U103" s="653"/>
      <c r="V103" s="653"/>
      <c r="W103" s="653"/>
      <c r="X103" s="653"/>
      <c r="Y103" s="653"/>
      <c r="Z103" s="653"/>
      <c r="AA103" s="653"/>
      <c r="AB103" s="893"/>
      <c r="AI103" s="6"/>
      <c r="AJ103" s="14"/>
      <c r="AK103" s="14"/>
    </row>
    <row r="104" spans="1:37" x14ac:dyDescent="0.2">
      <c r="A104" s="25" t="s">
        <v>33</v>
      </c>
      <c r="B104" s="36"/>
      <c r="C104" s="36"/>
      <c r="D104" s="26"/>
      <c r="E104" s="26"/>
      <c r="F104" s="26"/>
      <c r="G104" s="26"/>
      <c r="H104" s="26"/>
      <c r="I104" s="26"/>
      <c r="J104" s="27"/>
      <c r="K104" s="27"/>
      <c r="L104" s="27"/>
      <c r="M104" s="27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439"/>
      <c r="AC104" s="9"/>
      <c r="AI104" s="9"/>
    </row>
    <row r="105" spans="1:37" x14ac:dyDescent="0.2">
      <c r="A105" s="901" t="s">
        <v>34</v>
      </c>
      <c r="B105" s="902"/>
      <c r="C105" s="902"/>
      <c r="D105" s="902"/>
      <c r="E105" s="902"/>
      <c r="F105" s="902"/>
      <c r="G105" s="902"/>
      <c r="H105" s="902"/>
      <c r="I105" s="902"/>
      <c r="J105" s="902"/>
      <c r="K105" s="902"/>
      <c r="L105" s="903"/>
      <c r="M105" s="155"/>
      <c r="N105" s="906"/>
      <c r="O105" s="907"/>
      <c r="P105" s="155"/>
      <c r="Q105" s="906"/>
      <c r="R105" s="907"/>
      <c r="S105" s="155"/>
      <c r="T105" s="906"/>
      <c r="U105" s="907"/>
      <c r="V105" s="155"/>
      <c r="W105" s="906"/>
      <c r="X105" s="907"/>
      <c r="Y105" s="155"/>
      <c r="Z105" s="906"/>
      <c r="AA105" s="907"/>
      <c r="AB105" s="451"/>
      <c r="AI105" s="6"/>
    </row>
    <row r="106" spans="1:37" s="6" customFormat="1" ht="13.15" customHeight="1" thickBot="1" x14ac:dyDescent="0.25">
      <c r="A106" s="700" t="s">
        <v>196</v>
      </c>
      <c r="B106" s="701"/>
      <c r="C106" s="701"/>
      <c r="D106" s="701"/>
      <c r="E106" s="701"/>
      <c r="F106" s="701"/>
      <c r="G106" s="701"/>
      <c r="H106" s="701"/>
      <c r="I106" s="701"/>
      <c r="J106" s="701"/>
      <c r="K106" s="701"/>
      <c r="L106" s="702"/>
      <c r="M106" s="264"/>
      <c r="N106" s="157"/>
      <c r="O106" s="368">
        <f>O102-(O48+O61+SUM(O73:O78)+O79+O100)+IF(SUM($O$90:O$90)&gt;25000,MAX(0,25000-SUM($N90:N90)),O$90)+IF(SUM($O$93:O$93)&gt;25000,MAX(0,25000-SUM($N93:N93)),O$93)+IF(SUM($O$96:O$96)&gt;25000,MAX(0,25000-SUM($N96:N96)),O$96)+IF(SUM($O$99:O$99)&gt;25000,MAX(0,25000-SUM($N99:N99)),O$99)</f>
        <v>0</v>
      </c>
      <c r="P106" s="264"/>
      <c r="Q106" s="157"/>
      <c r="R106" s="368">
        <f>R102-(R48+R61+SUM(R73:R78)+R79+R100)+IF(SUM($O$90:R$90)&gt;25000,MAX(0,25000-SUM($N90:Q90)),R$90)+IF(SUM($O$93:R$93)&gt;25000,MAX(0,25000-SUM($N93:Q93)),R$93)+IF(SUM($O$96:R$96)&gt;25000,MAX(0,25000-SUM($N96:Q96)),R$96)+IF(SUM($O$99:R$99)&gt;25000,MAX(0,25000-SUM($N99:Q99)),R$99)</f>
        <v>0</v>
      </c>
      <c r="S106" s="264"/>
      <c r="T106" s="157"/>
      <c r="U106" s="368">
        <f>U102-(U48+U61+SUM(U73:U78)+U79+U100)+IF(SUM($O$90:U$90)&gt;25000,MAX(0,25000-SUM($N90:T90)),U$90)+IF(SUM($O$93:U$93)&gt;25000,MAX(0,25000-SUM($N93:T93)),U$93)+IF(SUM($O$96:U$96)&gt;25000,MAX(0,25000-SUM($N96:T96)),U$96)+IF(SUM($O$99:U$99)&gt;25000,MAX(0,25000-SUM($N99:T99)),U$99)</f>
        <v>0</v>
      </c>
      <c r="V106" s="264"/>
      <c r="W106" s="157"/>
      <c r="X106" s="368">
        <f>X102-(X48+X61+SUM(X73:X78)+X79+X100)+IF(SUM($O$90:X$90)&gt;25000,MAX(0,25000-SUM($N90:W90)),X$90)+IF(SUM($O$93:X$93)&gt;25000,MAX(0,25000-SUM($N93:W93)),X$93)+IF(SUM($O$96:X$96)&gt;25000,MAX(0,25000-SUM($N96:W96)),X$96)+IF(SUM($O$99:X$99)&gt;25000,MAX(0,25000-SUM($N99:W99)),X$99)</f>
        <v>0</v>
      </c>
      <c r="Y106" s="264"/>
      <c r="Z106" s="157"/>
      <c r="AA106" s="368">
        <f>AA102-(AA48+AA61+SUM(AA73:AA78)+AA79+AA100)+IF(SUM($O$90:AA$90)&gt;25000,MAX(0,25000-SUM($N90:Z90)),AA$90)+IF(SUM($O$93:AA$93)&gt;25000,MAX(0,25000-SUM($N93:Z93)),AA$93)+IF(SUM($O$96:AA$96)&gt;25000,MAX(0,25000-SUM($N96:Z96)),AA$96)+IF(SUM($O$99:AA$99)&gt;25000,MAX(0,25000-SUM($N99:Z99)),AA$99)</f>
        <v>0</v>
      </c>
      <c r="AB106" s="452">
        <f>SUM(O106:AA106)</f>
        <v>0</v>
      </c>
      <c r="AC106" s="396"/>
      <c r="AG106" s="16"/>
      <c r="AI106" s="56"/>
    </row>
    <row r="107" spans="1:37" s="5" customFormat="1" ht="13.5" customHeight="1" thickBot="1" x14ac:dyDescent="0.25">
      <c r="A107" s="697" t="s">
        <v>127</v>
      </c>
      <c r="B107" s="698"/>
      <c r="C107" s="698"/>
      <c r="D107" s="698"/>
      <c r="E107" s="698"/>
      <c r="F107" s="698"/>
      <c r="G107" s="698"/>
      <c r="H107" s="698"/>
      <c r="I107" s="698"/>
      <c r="J107" s="698"/>
      <c r="K107" s="75" t="s">
        <v>2</v>
      </c>
      <c r="L107" s="71">
        <v>0.58499999999999996</v>
      </c>
      <c r="M107" s="159"/>
      <c r="N107" s="369"/>
      <c r="O107" s="350">
        <f>ROUND(O106*$L$107,0)</f>
        <v>0</v>
      </c>
      <c r="P107" s="159"/>
      <c r="Q107" s="369"/>
      <c r="R107" s="350">
        <f>ROUND(R106*$L$107,0)</f>
        <v>0</v>
      </c>
      <c r="S107" s="159"/>
      <c r="T107" s="369"/>
      <c r="U107" s="350">
        <f>ROUND(U106*$L$107,0)</f>
        <v>0</v>
      </c>
      <c r="V107" s="159"/>
      <c r="W107" s="369"/>
      <c r="X107" s="350">
        <f>ROUND(X106*$L$107,0)</f>
        <v>0</v>
      </c>
      <c r="Y107" s="159"/>
      <c r="Z107" s="369"/>
      <c r="AA107" s="350">
        <f>ROUND(AA106*$L$107,0)</f>
        <v>0</v>
      </c>
      <c r="AB107" s="431">
        <f>SUM(O107:AA107)</f>
        <v>0</v>
      </c>
      <c r="AC107" s="389"/>
      <c r="AD107" s="9"/>
      <c r="AE107" s="9"/>
      <c r="AF107" s="9"/>
      <c r="AG107" s="397"/>
      <c r="AH107" s="9"/>
      <c r="AI107" s="48"/>
    </row>
    <row r="108" spans="1:37" ht="13.5" thickBot="1" x14ac:dyDescent="0.25">
      <c r="A108" s="33" t="s">
        <v>36</v>
      </c>
      <c r="B108" s="38"/>
      <c r="C108" s="38"/>
      <c r="D108" s="34"/>
      <c r="E108" s="34"/>
      <c r="F108" s="34"/>
      <c r="G108" s="34"/>
      <c r="H108" s="34"/>
      <c r="I108" s="34"/>
      <c r="J108" s="35"/>
      <c r="K108" s="35"/>
      <c r="L108" s="35"/>
      <c r="M108" s="160"/>
      <c r="N108" s="370"/>
      <c r="O108" s="371">
        <f>O102+O107</f>
        <v>0</v>
      </c>
      <c r="P108" s="160"/>
      <c r="Q108" s="370"/>
      <c r="R108" s="371">
        <f>R102+R107</f>
        <v>0</v>
      </c>
      <c r="S108" s="160"/>
      <c r="T108" s="370"/>
      <c r="U108" s="371">
        <f>U102+U107</f>
        <v>0</v>
      </c>
      <c r="V108" s="160"/>
      <c r="W108" s="370"/>
      <c r="X108" s="371">
        <f>X102+X107</f>
        <v>0</v>
      </c>
      <c r="Y108" s="160"/>
      <c r="Z108" s="370"/>
      <c r="AA108" s="371">
        <f>AA102+AA107</f>
        <v>0</v>
      </c>
      <c r="AB108" s="453">
        <f>AB102+AB107</f>
        <v>0</v>
      </c>
      <c r="AC108" s="389"/>
      <c r="AI108" s="48"/>
    </row>
    <row r="109" spans="1:37" x14ac:dyDescent="0.2">
      <c r="D109" s="7"/>
      <c r="E109" s="7"/>
      <c r="F109" s="7"/>
      <c r="G109" s="7"/>
      <c r="H109" s="7"/>
      <c r="I109" s="7"/>
    </row>
    <row r="110" spans="1:37" ht="13.5" thickBot="1" x14ac:dyDescent="0.25">
      <c r="D110" s="7"/>
      <c r="E110" s="7"/>
      <c r="F110" s="7"/>
      <c r="G110" s="7"/>
      <c r="H110" s="7"/>
      <c r="I110" s="7"/>
    </row>
    <row r="111" spans="1:37" x14ac:dyDescent="0.2">
      <c r="A111" s="459" t="s">
        <v>170</v>
      </c>
      <c r="B111" s="460"/>
      <c r="C111" s="460"/>
      <c r="D111" s="461"/>
      <c r="E111" s="461"/>
      <c r="F111" s="461"/>
      <c r="G111" s="461"/>
      <c r="H111" s="461"/>
      <c r="I111" s="461"/>
      <c r="J111" s="462"/>
      <c r="K111" s="463" t="s">
        <v>169</v>
      </c>
      <c r="L111" s="463"/>
      <c r="M111" s="462"/>
      <c r="N111" s="464"/>
      <c r="O111" s="464">
        <f>O102</f>
        <v>0</v>
      </c>
      <c r="P111" s="460"/>
      <c r="Q111" s="464"/>
      <c r="R111" s="464">
        <f>R102</f>
        <v>0</v>
      </c>
      <c r="S111" s="460"/>
      <c r="T111" s="464"/>
      <c r="U111" s="464">
        <f>U102</f>
        <v>0</v>
      </c>
      <c r="V111" s="460"/>
      <c r="W111" s="464"/>
      <c r="X111" s="464">
        <f>X102</f>
        <v>0</v>
      </c>
      <c r="Y111" s="460"/>
      <c r="Z111" s="464"/>
      <c r="AA111" s="464">
        <f>AA102</f>
        <v>0</v>
      </c>
      <c r="AB111" s="465">
        <f>SUM(O111:AA111)</f>
        <v>0</v>
      </c>
    </row>
    <row r="112" spans="1:37" x14ac:dyDescent="0.2">
      <c r="A112" s="703" t="s">
        <v>197</v>
      </c>
      <c r="B112" s="704"/>
      <c r="C112" s="704"/>
      <c r="D112" s="704"/>
      <c r="E112" s="704"/>
      <c r="F112" s="704"/>
      <c r="G112" s="704"/>
      <c r="H112" s="704"/>
      <c r="I112" s="704"/>
      <c r="J112" s="466"/>
      <c r="K112" s="467" t="s">
        <v>164</v>
      </c>
      <c r="L112" s="467"/>
      <c r="M112" s="466"/>
      <c r="N112" s="466"/>
      <c r="O112" s="466"/>
      <c r="P112" s="466"/>
      <c r="Q112" s="468"/>
      <c r="R112" s="468"/>
      <c r="S112" s="466"/>
      <c r="T112" s="468"/>
      <c r="U112" s="468"/>
      <c r="V112" s="466"/>
      <c r="W112" s="468"/>
      <c r="X112" s="468"/>
      <c r="Y112" s="466"/>
      <c r="Z112" s="468"/>
      <c r="AA112" s="468"/>
      <c r="AB112" s="469"/>
    </row>
    <row r="113" spans="1:35" ht="12.75" customHeight="1" x14ac:dyDescent="0.2">
      <c r="A113" s="703" t="s">
        <v>198</v>
      </c>
      <c r="B113" s="704"/>
      <c r="C113" s="704"/>
      <c r="D113" s="704"/>
      <c r="E113" s="704"/>
      <c r="F113" s="704"/>
      <c r="G113" s="704"/>
      <c r="H113" s="704"/>
      <c r="I113" s="704"/>
      <c r="J113" s="470"/>
      <c r="K113" s="472" t="s">
        <v>19</v>
      </c>
      <c r="L113" s="472"/>
      <c r="M113" s="470"/>
      <c r="N113" s="468"/>
      <c r="O113" s="468">
        <f>O48</f>
        <v>0</v>
      </c>
      <c r="P113" s="466"/>
      <c r="Q113" s="468"/>
      <c r="R113" s="468">
        <f>R48</f>
        <v>0</v>
      </c>
      <c r="S113" s="466"/>
      <c r="T113" s="468"/>
      <c r="U113" s="468">
        <f>U48</f>
        <v>0</v>
      </c>
      <c r="V113" s="466"/>
      <c r="W113" s="468"/>
      <c r="X113" s="468">
        <f>X48</f>
        <v>0</v>
      </c>
      <c r="Y113" s="466"/>
      <c r="Z113" s="468"/>
      <c r="AA113" s="468">
        <f>AA48</f>
        <v>0</v>
      </c>
      <c r="AB113" s="471">
        <f t="shared" ref="AB113:AB118" si="64">SUM(O113:AA113)</f>
        <v>0</v>
      </c>
    </row>
    <row r="114" spans="1:35" x14ac:dyDescent="0.2">
      <c r="A114" s="703" t="s">
        <v>199</v>
      </c>
      <c r="B114" s="704"/>
      <c r="C114" s="704"/>
      <c r="D114" s="704"/>
      <c r="E114" s="704"/>
      <c r="F114" s="704"/>
      <c r="G114" s="704"/>
      <c r="H114" s="704"/>
      <c r="I114" s="704"/>
      <c r="J114" s="470"/>
      <c r="K114" s="472" t="s">
        <v>165</v>
      </c>
      <c r="L114" s="472"/>
      <c r="M114" s="470"/>
      <c r="N114" s="468"/>
      <c r="O114" s="468">
        <f>O61</f>
        <v>0</v>
      </c>
      <c r="P114" s="466"/>
      <c r="Q114" s="468"/>
      <c r="R114" s="468">
        <f>R61</f>
        <v>0</v>
      </c>
      <c r="S114" s="466"/>
      <c r="T114" s="468"/>
      <c r="U114" s="468">
        <f>U61</f>
        <v>0</v>
      </c>
      <c r="V114" s="466"/>
      <c r="W114" s="468"/>
      <c r="X114" s="468">
        <f>X61</f>
        <v>0</v>
      </c>
      <c r="Y114" s="466"/>
      <c r="Z114" s="468"/>
      <c r="AA114" s="468">
        <f>AA61</f>
        <v>0</v>
      </c>
      <c r="AB114" s="471">
        <f t="shared" si="64"/>
        <v>0</v>
      </c>
    </row>
    <row r="115" spans="1:35" x14ac:dyDescent="0.2">
      <c r="A115" s="703" t="s">
        <v>200</v>
      </c>
      <c r="B115" s="704"/>
      <c r="C115" s="704"/>
      <c r="D115" s="704"/>
      <c r="E115" s="704"/>
      <c r="F115" s="704"/>
      <c r="G115" s="704"/>
      <c r="H115" s="704"/>
      <c r="I115" s="704"/>
      <c r="J115" s="470"/>
      <c r="K115" s="472" t="s">
        <v>166</v>
      </c>
      <c r="L115" s="472"/>
      <c r="M115" s="470"/>
      <c r="N115" s="468"/>
      <c r="O115" s="468">
        <f>SUM(O73:O78)</f>
        <v>0</v>
      </c>
      <c r="P115" s="466"/>
      <c r="Q115" s="468"/>
      <c r="R115" s="468">
        <f>SUM(R73:R78)</f>
        <v>0</v>
      </c>
      <c r="S115" s="466"/>
      <c r="T115" s="468"/>
      <c r="U115" s="468">
        <f>SUM(U73:U78)</f>
        <v>0</v>
      </c>
      <c r="V115" s="466"/>
      <c r="W115" s="468"/>
      <c r="X115" s="468">
        <f>SUM(X73:X78)</f>
        <v>0</v>
      </c>
      <c r="Y115" s="466"/>
      <c r="Z115" s="468"/>
      <c r="AA115" s="468">
        <f>SUM(AA73:AA78)</f>
        <v>0</v>
      </c>
      <c r="AB115" s="471">
        <f t="shared" si="64"/>
        <v>0</v>
      </c>
    </row>
    <row r="116" spans="1:35" x14ac:dyDescent="0.2">
      <c r="A116" s="703" t="s">
        <v>201</v>
      </c>
      <c r="B116" s="704"/>
      <c r="C116" s="704"/>
      <c r="D116" s="704"/>
      <c r="E116" s="704"/>
      <c r="F116" s="704"/>
      <c r="G116" s="704"/>
      <c r="H116" s="704"/>
      <c r="I116" s="704"/>
      <c r="J116" s="470"/>
      <c r="K116" s="472" t="s">
        <v>167</v>
      </c>
      <c r="L116" s="472"/>
      <c r="M116" s="470"/>
      <c r="N116" s="468"/>
      <c r="O116" s="468">
        <f>O79</f>
        <v>0</v>
      </c>
      <c r="P116" s="466"/>
      <c r="Q116" s="468"/>
      <c r="R116" s="468">
        <f>R79</f>
        <v>0</v>
      </c>
      <c r="S116" s="466"/>
      <c r="T116" s="468"/>
      <c r="U116" s="468">
        <f>U79</f>
        <v>0</v>
      </c>
      <c r="V116" s="466"/>
      <c r="W116" s="468"/>
      <c r="X116" s="468">
        <f>X79</f>
        <v>0</v>
      </c>
      <c r="Y116" s="466"/>
      <c r="Z116" s="468"/>
      <c r="AA116" s="468">
        <f>AA79</f>
        <v>0</v>
      </c>
      <c r="AB116" s="471">
        <f t="shared" si="64"/>
        <v>0</v>
      </c>
    </row>
    <row r="117" spans="1:35" x14ac:dyDescent="0.2">
      <c r="A117" s="703"/>
      <c r="B117" s="704"/>
      <c r="C117" s="704"/>
      <c r="D117" s="704"/>
      <c r="E117" s="704"/>
      <c r="F117" s="704"/>
      <c r="G117" s="704"/>
      <c r="H117" s="704"/>
      <c r="I117" s="704"/>
      <c r="J117" s="470"/>
      <c r="K117" s="472" t="s">
        <v>168</v>
      </c>
      <c r="L117" s="472"/>
      <c r="M117" s="470"/>
      <c r="N117" s="468"/>
      <c r="O117" s="468">
        <f>O100-IF(SUM($O$90:O$90)&gt;25000,MAX(0,25000-SUM($N90:N90)),O$90)-IF(SUM($O$93:O$93)&gt;25000,MAX(0,25000-SUM($N93:N93)),O$93)-IF(SUM($O$96:O$96)&gt;25000,MAX(0,25000-SUM($N96:N96)),O$96)-IF(SUM($O$99:O$99)&gt;25000,MAX(0,25000-SUM($N99:N99)),O$99)</f>
        <v>0</v>
      </c>
      <c r="P117" s="466"/>
      <c r="Q117" s="468"/>
      <c r="R117" s="468">
        <f>R100-IF(SUM($O$90:R$90)&gt;25000,MAX(0,25000-SUM($N90:Q90)),R$90)-IF(SUM($O$93:R$93)&gt;25000,MAX(0,25000-SUM($N93:Q93)),R$93)-IF(SUM($O$96:R$96)&gt;25000,MAX(0,25000-SUM($N96:Q96)),R$96)-IF(SUM($O$99:R$99)&gt;25000,MAX(0,25000-SUM($N99:Q99)),R$99)</f>
        <v>0</v>
      </c>
      <c r="S117" s="466"/>
      <c r="T117" s="468"/>
      <c r="U117" s="468">
        <f>U100-IF(SUM($O$90:U$90)&gt;25000,MAX(0,25000-SUM($N90:T90)),U$90)-IF(SUM($O$93:U$93)&gt;25000,MAX(0,25000-SUM($N93:T93)),U$93)-IF(SUM($O$96:U$96)&gt;25000,MAX(0,25000-SUM($N96:T96)),U$96)-IF(SUM($O$99:U$99)&gt;25000,MAX(0,25000-SUM($N99:T99)),U$99)</f>
        <v>0</v>
      </c>
      <c r="V117" s="466"/>
      <c r="W117" s="468"/>
      <c r="X117" s="468">
        <f>X100-IF(SUM($O$90:X$90)&gt;25000,MAX(0,25000-SUM($N90:W90)),X$90)-IF(SUM($O$93:X$93)&gt;25000,MAX(0,25000-SUM($N93:W93)),X$93)-IF(SUM($O$96:X$96)&gt;25000,MAX(0,25000-SUM($N96:W96)),X$96)-IF(SUM($O$99:X$99)&gt;25000,MAX(0,25000-SUM($N99:W99)),X$99)</f>
        <v>0</v>
      </c>
      <c r="Y117" s="466"/>
      <c r="Z117" s="468"/>
      <c r="AA117" s="468">
        <f>AA100-IF(SUM($O$90:AA$90)&gt;25000,MAX(0,25000-SUM($N90:Z90)),AA$90)-IF(SUM($O$93:AA$93)&gt;25000,MAX(0,25000-SUM($N93:Z93)),AA$93)-IF(SUM($O$96:AA$96)&gt;25000,MAX(0,25000-SUM($N96:Z96)),AA$96)-IF(SUM($O$99:AA$99)&gt;25000,MAX(0,25000-SUM($N99:Z99)),AA$99)</f>
        <v>0</v>
      </c>
      <c r="AB117" s="471">
        <f t="shared" si="64"/>
        <v>0</v>
      </c>
    </row>
    <row r="118" spans="1:35" x14ac:dyDescent="0.2">
      <c r="A118" s="703"/>
      <c r="B118" s="704"/>
      <c r="C118" s="704"/>
      <c r="D118" s="704"/>
      <c r="E118" s="704"/>
      <c r="F118" s="704"/>
      <c r="G118" s="704"/>
      <c r="H118" s="704"/>
      <c r="I118" s="704"/>
      <c r="J118" s="470"/>
      <c r="K118" s="473" t="s">
        <v>171</v>
      </c>
      <c r="L118" s="474"/>
      <c r="M118" s="475"/>
      <c r="N118" s="476"/>
      <c r="O118" s="476">
        <f>O111-SUM(O113:O117)</f>
        <v>0</v>
      </c>
      <c r="P118" s="473"/>
      <c r="Q118" s="476"/>
      <c r="R118" s="476">
        <f>R111-SUM(R113:R117)</f>
        <v>0</v>
      </c>
      <c r="S118" s="473"/>
      <c r="T118" s="476"/>
      <c r="U118" s="476">
        <f>U111-SUM(U113:U117)</f>
        <v>0</v>
      </c>
      <c r="V118" s="473"/>
      <c r="W118" s="476"/>
      <c r="X118" s="476">
        <f>X111-SUM(X113:X117)</f>
        <v>0</v>
      </c>
      <c r="Y118" s="473"/>
      <c r="Z118" s="476"/>
      <c r="AA118" s="476">
        <f>AA111-SUM(AA113:AA117)</f>
        <v>0</v>
      </c>
      <c r="AB118" s="477">
        <f t="shared" si="64"/>
        <v>0</v>
      </c>
    </row>
    <row r="119" spans="1:35" ht="13.5" thickBot="1" x14ac:dyDescent="0.25">
      <c r="A119" s="904" t="s">
        <v>172</v>
      </c>
      <c r="B119" s="905"/>
      <c r="C119" s="905"/>
      <c r="D119" s="905"/>
      <c r="E119" s="905"/>
      <c r="F119" s="905"/>
      <c r="G119" s="905"/>
      <c r="H119" s="905"/>
      <c r="I119" s="905"/>
      <c r="J119" s="478"/>
      <c r="K119" s="479" t="s">
        <v>114</v>
      </c>
      <c r="L119" s="480"/>
      <c r="M119" s="481"/>
      <c r="N119" s="482"/>
      <c r="O119" s="483" t="str">
        <f>IF(O118=O106,"good","error")</f>
        <v>good</v>
      </c>
      <c r="P119" s="479"/>
      <c r="Q119" s="482"/>
      <c r="R119" s="483" t="str">
        <f>IF(R118=R106,"good","error")</f>
        <v>good</v>
      </c>
      <c r="S119" s="479"/>
      <c r="T119" s="482"/>
      <c r="U119" s="483" t="str">
        <f>IF(U118=U106,"good","error")</f>
        <v>good</v>
      </c>
      <c r="V119" s="479"/>
      <c r="W119" s="482"/>
      <c r="X119" s="483" t="str">
        <f>IF(X118=X106,"good","error")</f>
        <v>good</v>
      </c>
      <c r="Y119" s="479"/>
      <c r="Z119" s="482"/>
      <c r="AA119" s="483" t="str">
        <f>IF(AA118=AA106,"good","error")</f>
        <v>good</v>
      </c>
      <c r="AB119" s="484" t="str">
        <f>IF(AB118=AB106,"good","error")</f>
        <v>good</v>
      </c>
    </row>
    <row r="120" spans="1:35" x14ac:dyDescent="0.2">
      <c r="D120" s="7"/>
      <c r="E120" s="7"/>
      <c r="F120" s="7"/>
      <c r="G120" s="7"/>
      <c r="H120" s="7"/>
      <c r="I120" s="7"/>
    </row>
    <row r="121" spans="1:35" ht="13.5" thickBot="1" x14ac:dyDescent="0.25">
      <c r="D121" s="7"/>
      <c r="E121" s="7"/>
      <c r="F121" s="7"/>
      <c r="G121" s="7"/>
      <c r="H121" s="7"/>
      <c r="I121" s="7"/>
    </row>
    <row r="122" spans="1:35" x14ac:dyDescent="0.2">
      <c r="A122" s="459" t="s">
        <v>37</v>
      </c>
      <c r="B122" s="705"/>
      <c r="C122" s="705"/>
      <c r="D122" s="705"/>
      <c r="E122" s="705"/>
      <c r="F122" s="705"/>
      <c r="G122" s="705"/>
      <c r="H122" s="705"/>
      <c r="I122" s="705"/>
      <c r="J122" s="485" t="s">
        <v>3</v>
      </c>
      <c r="K122" s="485" t="s">
        <v>4</v>
      </c>
      <c r="L122" s="485" t="s">
        <v>5</v>
      </c>
      <c r="M122" s="485" t="s">
        <v>6</v>
      </c>
      <c r="N122" s="486" t="s">
        <v>7</v>
      </c>
      <c r="O122" s="487" t="s">
        <v>8</v>
      </c>
      <c r="P122" s="101"/>
      <c r="Q122" s="372"/>
      <c r="T122" s="375"/>
      <c r="U122" s="375"/>
      <c r="V122" s="104"/>
      <c r="W122" s="375"/>
      <c r="X122" s="375"/>
      <c r="Y122" s="104"/>
      <c r="Z122" s="375"/>
      <c r="AA122" s="375"/>
      <c r="AB122" s="454"/>
    </row>
    <row r="123" spans="1:35" x14ac:dyDescent="0.2">
      <c r="A123" s="706" t="s">
        <v>73</v>
      </c>
      <c r="B123" s="473"/>
      <c r="C123" s="473"/>
      <c r="D123" s="473"/>
      <c r="E123" s="473"/>
      <c r="F123" s="473"/>
      <c r="G123" s="473"/>
      <c r="H123" s="473"/>
      <c r="I123" s="473"/>
      <c r="J123" s="488">
        <f>O102-O89-O92-O95-O98</f>
        <v>0</v>
      </c>
      <c r="K123" s="488">
        <f>R102-R89-R92-R95-R98</f>
        <v>0</v>
      </c>
      <c r="L123" s="488">
        <f>U102-U89-U92-U95-U98</f>
        <v>0</v>
      </c>
      <c r="M123" s="488">
        <f>X102-X89-X92-X95-X98</f>
        <v>0</v>
      </c>
      <c r="N123" s="488">
        <f>AA102-AA89-AA92-AA95-AA98</f>
        <v>0</v>
      </c>
      <c r="O123" s="489">
        <f>AB102-AB89-AB92-AB95-AB98</f>
        <v>0</v>
      </c>
      <c r="P123" s="102"/>
      <c r="Q123" s="373"/>
      <c r="AI123" s="6"/>
    </row>
    <row r="124" spans="1:35" ht="13.5" customHeight="1" x14ac:dyDescent="0.2">
      <c r="A124" s="707" t="s">
        <v>84</v>
      </c>
      <c r="B124" s="708"/>
      <c r="C124" s="708"/>
      <c r="D124" s="708"/>
      <c r="E124" s="708"/>
      <c r="F124" s="708"/>
      <c r="G124" s="708"/>
      <c r="H124" s="708"/>
      <c r="I124" s="708"/>
      <c r="J124" s="708"/>
      <c r="K124" s="708"/>
      <c r="L124" s="708"/>
      <c r="M124" s="708"/>
      <c r="N124" s="709"/>
      <c r="O124" s="710"/>
      <c r="P124" s="103"/>
      <c r="Q124" s="374"/>
      <c r="Y124" s="6"/>
    </row>
    <row r="125" spans="1:35" x14ac:dyDescent="0.2">
      <c r="A125" s="711" t="s">
        <v>38</v>
      </c>
      <c r="B125" s="712"/>
      <c r="C125" s="712"/>
      <c r="D125" s="712"/>
      <c r="E125" s="712"/>
      <c r="F125" s="712"/>
      <c r="G125" s="712"/>
      <c r="H125" s="712"/>
      <c r="I125" s="712"/>
      <c r="J125" s="712"/>
      <c r="K125" s="712"/>
      <c r="L125" s="712"/>
      <c r="M125" s="712"/>
      <c r="N125" s="713"/>
      <c r="O125" s="714"/>
      <c r="P125" s="6"/>
      <c r="S125" s="6"/>
      <c r="V125" s="6"/>
      <c r="Y125" s="6"/>
    </row>
    <row r="126" spans="1:35" ht="13.5" customHeight="1" thickBot="1" x14ac:dyDescent="0.25">
      <c r="A126" s="896" t="s">
        <v>85</v>
      </c>
      <c r="B126" s="715"/>
      <c r="C126" s="715"/>
      <c r="D126" s="715"/>
      <c r="E126" s="715"/>
      <c r="F126" s="715"/>
      <c r="G126" s="715"/>
      <c r="H126" s="715"/>
      <c r="I126" s="715"/>
      <c r="J126" s="715"/>
      <c r="K126" s="715"/>
      <c r="L126" s="715"/>
      <c r="M126" s="715"/>
      <c r="N126" s="716"/>
      <c r="O126" s="717"/>
      <c r="P126" s="18"/>
      <c r="S126" s="6"/>
      <c r="V126" s="6"/>
      <c r="Y126" s="6"/>
      <c r="AI126" s="6"/>
    </row>
    <row r="127" spans="1:35" x14ac:dyDescent="0.2">
      <c r="Y127" s="6"/>
      <c r="AI127" s="6"/>
    </row>
    <row r="128" spans="1:35" x14ac:dyDescent="0.2">
      <c r="S128" s="6"/>
      <c r="AI128" s="6"/>
    </row>
    <row r="129" spans="4:33" x14ac:dyDescent="0.2">
      <c r="Y129" s="87"/>
    </row>
    <row r="131" spans="4:33" x14ac:dyDescent="0.2">
      <c r="D131" s="1"/>
      <c r="E131" s="1"/>
      <c r="F131" s="1"/>
      <c r="G131" s="1"/>
      <c r="H131" s="1"/>
      <c r="I131" s="1"/>
      <c r="J131" s="1"/>
      <c r="K131" s="1"/>
      <c r="L131" s="1"/>
      <c r="M131" s="1"/>
      <c r="AG131" s="6"/>
    </row>
  </sheetData>
  <sheetProtection formatCells="0" formatColumns="0" formatRows="0" insertColumns="0" insertRows="0" insertHyperlinks="0" deleteColumns="0" deleteRows="0" selectLockedCells="1" sort="0" autoFilter="0" pivotTables="0"/>
  <customSheetViews>
    <customSheetView guid="{843BFCF6-AF66-4DE9-9087-32A819643FC6}" fitToPage="1" printArea="1" hiddenColumns="1">
      <pane ySplit="7" topLeftCell="A8" activePane="bottomLeft" state="frozen"/>
      <selection pane="bottomLeft" activeCell="E2" sqref="E1:I1048576"/>
      <pageMargins left="0.7" right="0.7" top="0.75" bottom="0.75" header="0.3" footer="0.3"/>
      <pageSetup scale="35" orientation="portrait" r:id="rId1"/>
    </customSheetView>
  </customSheetViews>
  <mergeCells count="23">
    <mergeCell ref="J94:L94"/>
    <mergeCell ref="J95:L95"/>
    <mergeCell ref="K70:L70"/>
    <mergeCell ref="B1:L1"/>
    <mergeCell ref="J88:L88"/>
    <mergeCell ref="J89:L89"/>
    <mergeCell ref="J90:L90"/>
    <mergeCell ref="A119:I119"/>
    <mergeCell ref="Z105:AA105"/>
    <mergeCell ref="A6:A7"/>
    <mergeCell ref="B6:B7"/>
    <mergeCell ref="C6:C7"/>
    <mergeCell ref="J96:L96"/>
    <mergeCell ref="J97:L97"/>
    <mergeCell ref="W105:X105"/>
    <mergeCell ref="N105:O105"/>
    <mergeCell ref="Q105:R105"/>
    <mergeCell ref="T105:U105"/>
    <mergeCell ref="J98:L98"/>
    <mergeCell ref="J99:L99"/>
    <mergeCell ref="J91:L91"/>
    <mergeCell ref="J92:L92"/>
    <mergeCell ref="J93:L93"/>
  </mergeCells>
  <phoneticPr fontId="5" type="noConversion"/>
  <conditionalFormatting sqref="E9:I40">
    <cfRule type="expression" dxfId="56" priority="18">
      <formula>$D9="sum"</formula>
    </cfRule>
    <cfRule type="expression" dxfId="55" priority="19">
      <formula>$D9="acad"</formula>
    </cfRule>
    <cfRule type="expression" dxfId="54" priority="20">
      <formula>$D9="cal"</formula>
    </cfRule>
    <cfRule type="expression" dxfId="53" priority="21">
      <formula>$D9="hourly"</formula>
    </cfRule>
    <cfRule type="expression" dxfId="52" priority="22">
      <formula>$D9="grad"</formula>
    </cfRule>
  </conditionalFormatting>
  <conditionalFormatting sqref="J123:N123">
    <cfRule type="cellIs" dxfId="51" priority="259" operator="greaterThan">
      <formula>500000</formula>
    </cfRule>
  </conditionalFormatting>
  <conditionalFormatting sqref="L9:L40">
    <cfRule type="expression" dxfId="50" priority="252" stopIfTrue="1">
      <formula>$K9="grad"</formula>
    </cfRule>
    <cfRule type="expression" dxfId="49" priority="253">
      <formula>$K9&lt;&gt;"grad"</formula>
    </cfRule>
  </conditionalFormatting>
  <conditionalFormatting sqref="O119">
    <cfRule type="containsText" dxfId="48" priority="11" operator="containsText" text="good">
      <formula>NOT(ISERROR(SEARCH("good",O119)))</formula>
    </cfRule>
    <cfRule type="containsText" dxfId="47" priority="12" operator="containsText" text="error">
      <formula>NOT(ISERROR(SEARCH("error",O119)))</formula>
    </cfRule>
  </conditionalFormatting>
  <conditionalFormatting sqref="R119">
    <cfRule type="containsText" dxfId="46" priority="9" operator="containsText" text="good">
      <formula>NOT(ISERROR(SEARCH("good",R119)))</formula>
    </cfRule>
    <cfRule type="containsText" dxfId="45" priority="10" operator="containsText" text="error">
      <formula>NOT(ISERROR(SEARCH("error",R119)))</formula>
    </cfRule>
  </conditionalFormatting>
  <conditionalFormatting sqref="U119">
    <cfRule type="containsText" dxfId="44" priority="7" operator="containsText" text="good">
      <formula>NOT(ISERROR(SEARCH("good",U119)))</formula>
    </cfRule>
    <cfRule type="containsText" dxfId="43" priority="8" operator="containsText" text="error">
      <formula>NOT(ISERROR(SEARCH("error",U119)))</formula>
    </cfRule>
  </conditionalFormatting>
  <conditionalFormatting sqref="X119">
    <cfRule type="containsText" dxfId="42" priority="5" operator="containsText" text="good">
      <formula>NOT(ISERROR(SEARCH("good",X119)))</formula>
    </cfRule>
    <cfRule type="containsText" dxfId="41" priority="6" operator="containsText" text="error">
      <formula>NOT(ISERROR(SEARCH("error",X119)))</formula>
    </cfRule>
  </conditionalFormatting>
  <conditionalFormatting sqref="AA119:AB119">
    <cfRule type="containsText" dxfId="40" priority="1" operator="containsText" text="good">
      <formula>NOT(ISERROR(SEARCH("good",AA119)))</formula>
    </cfRule>
    <cfRule type="containsText" dxfId="39" priority="2" operator="containsText" text="error">
      <formula>NOT(ISERROR(SEARCH("error",AA119)))</formula>
    </cfRule>
  </conditionalFormatting>
  <hyperlinks>
    <hyperlink ref="A125" r:id="rId2" xr:uid="{00000000-0004-0000-0100-000000000000}"/>
    <hyperlink ref="K107" r:id="rId3" xr:uid="{00000000-0004-0000-0100-000001000000}"/>
    <hyperlink ref="A119" r:id="rId4" xr:uid="{2AEBC517-3AAA-4ACD-AFB0-CA4647EFA9CF}"/>
  </hyperlinks>
  <pageMargins left="0.5" right="0.5" top="0.5" bottom="0.5" header="0.3" footer="0.3"/>
  <pageSetup scale="53" fitToWidth="6" orientation="portrait" r:id="rId5"/>
  <colBreaks count="4" manualBreakCount="4">
    <brk id="15" min="5" max="107" man="1"/>
    <brk id="18" min="5" max="107" man="1"/>
    <brk id="21" min="5" max="107" man="1"/>
    <brk id="24" min="5" max="107" man="1"/>
  </colBreaks>
  <legacyDrawing r:id="rId6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'Additional Calculations'!$L$2:$L$11</xm:f>
          </x14:formula1>
          <xm:sqref>K9:K40</xm:sqref>
        </x14:dataValidation>
        <x14:dataValidation type="list" allowBlank="1" showInputMessage="1" showErrorMessage="1" xr:uid="{00000000-0002-0000-0100-000001000000}">
          <x14:formula1>
            <xm:f>'Additional Calculations'!$A$2:$E$2</xm:f>
          </x14:formula1>
          <xm:sqref>D9:D40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64"/>
  <sheetViews>
    <sheetView zoomScaleNormal="100" workbookViewId="0">
      <selection activeCell="N10" sqref="N10"/>
    </sheetView>
  </sheetViews>
  <sheetFormatPr defaultColWidth="8.85546875" defaultRowHeight="12.75" outlineLevelCol="1" x14ac:dyDescent="0.2"/>
  <cols>
    <col min="1" max="1" width="21.140625" style="1" customWidth="1"/>
    <col min="2" max="2" width="20.5703125" style="1" customWidth="1"/>
    <col min="3" max="3" width="7.42578125" style="43" bestFit="1" customWidth="1"/>
    <col min="4" max="6" width="4.42578125" style="8" customWidth="1" outlineLevel="1"/>
    <col min="7" max="8" width="4.42578125" style="1" customWidth="1" outlineLevel="1"/>
    <col min="9" max="9" width="11" style="1" customWidth="1"/>
    <col min="10" max="10" width="13.28515625" style="1" bestFit="1" customWidth="1"/>
    <col min="11" max="11" width="7.42578125" style="1" bestFit="1" customWidth="1"/>
    <col min="12" max="12" width="8.7109375" style="6" bestFit="1" customWidth="1"/>
    <col min="13" max="13" width="9.7109375" style="6" bestFit="1" customWidth="1"/>
    <col min="14" max="14" width="7.42578125" style="1" bestFit="1" customWidth="1"/>
    <col min="15" max="15" width="8.7109375" style="6" bestFit="1" customWidth="1"/>
    <col min="16" max="16" width="9.7109375" style="6" bestFit="1" customWidth="1"/>
    <col min="17" max="17" width="7.42578125" style="1" bestFit="1" customWidth="1"/>
    <col min="18" max="18" width="8.7109375" style="6" bestFit="1" customWidth="1"/>
    <col min="19" max="19" width="9.7109375" style="6" bestFit="1" customWidth="1"/>
    <col min="20" max="20" width="7.42578125" style="1" bestFit="1" customWidth="1"/>
    <col min="21" max="21" width="8.7109375" style="6" bestFit="1" customWidth="1"/>
    <col min="22" max="22" width="9.7109375" style="16" bestFit="1" customWidth="1"/>
    <col min="23" max="23" width="7.42578125" style="1" bestFit="1" customWidth="1"/>
    <col min="24" max="24" width="8.7109375" style="6" bestFit="1" customWidth="1"/>
    <col min="25" max="26" width="9.7109375" style="6" bestFit="1" customWidth="1"/>
    <col min="27" max="32" width="8.85546875" style="1"/>
    <col min="33" max="35" width="9.28515625" style="1" bestFit="1" customWidth="1"/>
    <col min="36" max="36" width="9.28515625" style="1" customWidth="1"/>
    <col min="37" max="38" width="8.85546875" style="1"/>
    <col min="39" max="39" width="9.28515625" style="1" bestFit="1" customWidth="1"/>
    <col min="40" max="16384" width="8.85546875" style="1"/>
  </cols>
  <sheetData>
    <row r="1" spans="1:34" ht="15.75" x14ac:dyDescent="0.25">
      <c r="A1" s="70" t="s">
        <v>74</v>
      </c>
      <c r="B1" s="935" t="s">
        <v>110</v>
      </c>
      <c r="C1" s="935"/>
      <c r="D1" s="935"/>
      <c r="E1" s="935"/>
      <c r="F1" s="935"/>
      <c r="G1" s="935"/>
      <c r="H1" s="935"/>
      <c r="I1" s="935"/>
      <c r="J1" s="935"/>
      <c r="K1" s="935"/>
      <c r="L1" s="935"/>
      <c r="M1" s="935"/>
      <c r="N1" s="935"/>
      <c r="O1" s="935"/>
      <c r="P1" s="936"/>
      <c r="Q1" s="49"/>
    </row>
    <row r="2" spans="1:34" ht="15.75" thickBot="1" x14ac:dyDescent="0.3">
      <c r="A2" s="890" t="s">
        <v>40</v>
      </c>
      <c r="B2" s="890"/>
      <c r="C2" s="2"/>
      <c r="D2" s="43"/>
      <c r="E2" s="43"/>
      <c r="F2" s="43"/>
      <c r="G2" s="43"/>
      <c r="H2" s="43"/>
      <c r="I2" s="176"/>
      <c r="J2" s="176" t="s">
        <v>104</v>
      </c>
      <c r="K2" s="19">
        <v>0.02</v>
      </c>
      <c r="R2" s="16"/>
      <c r="V2" s="6"/>
      <c r="AE2" s="4"/>
    </row>
    <row r="3" spans="1:34" x14ac:dyDescent="0.2">
      <c r="A3" s="908" t="s">
        <v>51</v>
      </c>
      <c r="B3" s="910" t="s">
        <v>50</v>
      </c>
      <c r="C3" s="170" t="s">
        <v>97</v>
      </c>
      <c r="D3" s="726"/>
      <c r="E3" s="727"/>
      <c r="F3" s="727"/>
      <c r="G3" s="727"/>
      <c r="H3" s="728"/>
      <c r="I3" s="170" t="s">
        <v>96</v>
      </c>
      <c r="J3" s="170" t="s">
        <v>54</v>
      </c>
      <c r="K3" s="635"/>
      <c r="L3" s="636"/>
      <c r="M3" s="637"/>
      <c r="N3" s="606"/>
      <c r="O3" s="607"/>
      <c r="P3" s="608"/>
      <c r="Q3" s="606"/>
      <c r="R3" s="607"/>
      <c r="S3" s="608"/>
      <c r="T3" s="606"/>
      <c r="U3" s="607"/>
      <c r="V3" s="608"/>
      <c r="W3" s="939" t="s">
        <v>7</v>
      </c>
      <c r="X3" s="940"/>
      <c r="Y3" s="941"/>
      <c r="Z3" s="171" t="s">
        <v>8</v>
      </c>
      <c r="AA3" s="52"/>
      <c r="AB3" s="925" t="s">
        <v>43</v>
      </c>
      <c r="AC3" s="926"/>
      <c r="AD3" s="926"/>
      <c r="AE3" s="926"/>
      <c r="AF3" s="927"/>
      <c r="AG3" s="931" t="s">
        <v>88</v>
      </c>
      <c r="AH3" s="933" t="s">
        <v>90</v>
      </c>
    </row>
    <row r="4" spans="1:34" ht="13.5" thickBot="1" x14ac:dyDescent="0.25">
      <c r="A4" s="909"/>
      <c r="B4" s="911"/>
      <c r="C4" s="172" t="s">
        <v>94</v>
      </c>
      <c r="D4" s="729"/>
      <c r="E4" s="730"/>
      <c r="F4" s="730" t="s">
        <v>1</v>
      </c>
      <c r="G4" s="730"/>
      <c r="H4" s="731"/>
      <c r="I4" s="172" t="s">
        <v>53</v>
      </c>
      <c r="J4" s="172" t="s">
        <v>2</v>
      </c>
      <c r="K4" s="732"/>
      <c r="L4" s="619" t="s">
        <v>3</v>
      </c>
      <c r="M4" s="733"/>
      <c r="N4" s="618"/>
      <c r="O4" s="619" t="s">
        <v>4</v>
      </c>
      <c r="P4" s="620"/>
      <c r="Q4" s="618"/>
      <c r="R4" s="619" t="s">
        <v>5</v>
      </c>
      <c r="S4" s="620"/>
      <c r="T4" s="618"/>
      <c r="U4" s="619" t="s">
        <v>6</v>
      </c>
      <c r="V4" s="620"/>
      <c r="W4" s="942"/>
      <c r="X4" s="943"/>
      <c r="Y4" s="944"/>
      <c r="Z4" s="173"/>
      <c r="AA4" s="52"/>
      <c r="AB4" s="928"/>
      <c r="AC4" s="929"/>
      <c r="AD4" s="929"/>
      <c r="AE4" s="929"/>
      <c r="AF4" s="930"/>
      <c r="AG4" s="932"/>
      <c r="AH4" s="934"/>
    </row>
    <row r="5" spans="1:34" x14ac:dyDescent="0.2">
      <c r="A5" s="127" t="s">
        <v>49</v>
      </c>
      <c r="B5" s="128"/>
      <c r="C5" s="129"/>
      <c r="D5" s="130">
        <v>1</v>
      </c>
      <c r="E5" s="130">
        <v>2</v>
      </c>
      <c r="F5" s="130">
        <v>3</v>
      </c>
      <c r="G5" s="130">
        <v>4</v>
      </c>
      <c r="H5" s="130">
        <v>5</v>
      </c>
      <c r="I5" s="131"/>
      <c r="J5" s="131"/>
      <c r="K5" s="132" t="s">
        <v>81</v>
      </c>
      <c r="L5" s="133" t="s">
        <v>53</v>
      </c>
      <c r="M5" s="134" t="s">
        <v>54</v>
      </c>
      <c r="N5" s="132" t="s">
        <v>81</v>
      </c>
      <c r="O5" s="135" t="s">
        <v>53</v>
      </c>
      <c r="P5" s="136" t="s">
        <v>54</v>
      </c>
      <c r="Q5" s="137" t="s">
        <v>81</v>
      </c>
      <c r="R5" s="138" t="s">
        <v>53</v>
      </c>
      <c r="S5" s="136" t="s">
        <v>54</v>
      </c>
      <c r="T5" s="132" t="s">
        <v>81</v>
      </c>
      <c r="U5" s="135" t="s">
        <v>53</v>
      </c>
      <c r="V5" s="136" t="s">
        <v>54</v>
      </c>
      <c r="W5" s="132" t="s">
        <v>81</v>
      </c>
      <c r="X5" s="135" t="s">
        <v>53</v>
      </c>
      <c r="Y5" s="136" t="s">
        <v>54</v>
      </c>
      <c r="Z5" s="139"/>
      <c r="AA5" s="6"/>
      <c r="AB5" s="23" t="s">
        <v>3</v>
      </c>
      <c r="AC5" s="23" t="s">
        <v>4</v>
      </c>
      <c r="AD5" s="23" t="s">
        <v>5</v>
      </c>
      <c r="AE5" s="24" t="s">
        <v>6</v>
      </c>
      <c r="AF5" s="23" t="s">
        <v>7</v>
      </c>
      <c r="AG5" s="162" t="s">
        <v>89</v>
      </c>
      <c r="AH5" s="162" t="s">
        <v>91</v>
      </c>
    </row>
    <row r="6" spans="1:34" x14ac:dyDescent="0.2">
      <c r="A6" s="174"/>
      <c r="B6" s="175"/>
      <c r="C6" s="122"/>
      <c r="D6" s="123">
        <v>0</v>
      </c>
      <c r="E6" s="123">
        <v>0</v>
      </c>
      <c r="F6" s="123">
        <v>0</v>
      </c>
      <c r="G6" s="123">
        <v>0</v>
      </c>
      <c r="H6" s="123">
        <v>0</v>
      </c>
      <c r="I6" s="503">
        <v>0</v>
      </c>
      <c r="J6" s="177">
        <v>0</v>
      </c>
      <c r="K6" s="124">
        <f t="shared" ref="K6:K15" si="0">IF($C6="12-month",12*D6, IF($C6="9-month",9*D6, IF($C6="summer", 3*D6, IF($C6="grad",D6*6, IF($C6="hourly",D6/2080*12,0)))))</f>
        <v>0</v>
      </c>
      <c r="L6" s="490">
        <f t="shared" ref="L6:L15" si="1">ROUND(IF(C6="12-month",D6*I6,IF(C6="9-month",D6*I6,IF(C6="summer",I6*0.025*13*D6,IF(C6="grad",D6*I6,IF(C6="hourly",D6*I6,))))),0)</f>
        <v>0</v>
      </c>
      <c r="M6" s="491">
        <f>ROUND(L6*$J6,0)</f>
        <v>0</v>
      </c>
      <c r="N6" s="126">
        <f t="shared" ref="N6:N15" si="2">IF($C6="12-month",12*E6, IF($C6="9-month",9*E6, IF($C6="summer", 3*E6, IF($C6="grad",E6*6, IF($C6="hourly",E6/2080*12,0)))))</f>
        <v>0</v>
      </c>
      <c r="O6" s="495">
        <f>ROUND(IF(C6="12-month",E6*I6,IF(C6="9-month",E6*I6,IF(C6="summer",I6*0.025*13*E6,IF(C6="grad",E6*I6,IF(C6="hourly",E6*I6,)))))*(1+$K$2),0)</f>
        <v>0</v>
      </c>
      <c r="P6" s="491">
        <f>ROUND(O6*$J6,0)</f>
        <v>0</v>
      </c>
      <c r="Q6" s="126">
        <f t="shared" ref="Q6:Q15" si="3">IF($C6="12-month",12*F6, IF($C6="9-month",9*F6, IF($C6="summer", 3*F6, IF($C6="grad",F6*6, IF($C6="hourly",F6/2080*12,0)))))</f>
        <v>0</v>
      </c>
      <c r="R6" s="498">
        <f>ROUND(IF(C6="12-month",F6*I6,IF(C6="9-month",F6*I6,IF(C6="summer",I6*0.025*13*F6,IF(C6="grad",F6*I6,IF(C6="hourly",F6*I6,)))))*((1+$K$2)^2),0)</f>
        <v>0</v>
      </c>
      <c r="S6" s="491">
        <f>ROUND(R6*$J6,0)</f>
        <v>0</v>
      </c>
      <c r="T6" s="126">
        <f t="shared" ref="T6:T15" si="4">IF($C6="12-month",12*G6, IF($C6="9-month",9*G6, IF($C6="summer", 3*G6, IF($C6="grad",G6*6, IF($C6="hourly",G6/2080*12,0)))))</f>
        <v>0</v>
      </c>
      <c r="U6" s="498">
        <f>ROUND(IF(C6="12-month",G6*I6,IF(C6="9-month",G6*I6,IF(C6="summer",I6*0.025*13*G6,IF(C6="grad",G6*I6,IF(C6="hourly",G6*I6,)))))*((1+$K$2)^3),0)</f>
        <v>0</v>
      </c>
      <c r="V6" s="491">
        <f>ROUND(U6*$J6,0)</f>
        <v>0</v>
      </c>
      <c r="W6" s="126">
        <f t="shared" ref="W6:W15" si="5">IF($C6="12-month",12*H6, IF($C6="9-month",9*H6, IF($C6="summer", 3*H6, IF($C6="grad",H6*6, IF($C6="hourly",H6/2080*12,0)))))</f>
        <v>0</v>
      </c>
      <c r="X6" s="498">
        <f>ROUND(IF(C6="12-month",H6*I6,IF(C6="9-month",H6*I6,IF(C6="summer",I6*0.025*13*H6,IF(C6="grad",H6*I6,IF(C6="hourly",H6*I6,)))))*((1+$K$2)^4),0)</f>
        <v>0</v>
      </c>
      <c r="Y6" s="491">
        <f>ROUND(X6*$J6,0)</f>
        <v>0</v>
      </c>
      <c r="Z6" s="499">
        <f t="shared" ref="Z6:Z15" si="6">ROUND(SUM(L6,M6,O6,P6,R6,S6,U6,V6,X6,Y6),0)</f>
        <v>0</v>
      </c>
      <c r="AA6" s="53"/>
      <c r="AB6" s="379">
        <f t="shared" ref="AB6:AB15" si="7">I6</f>
        <v>0</v>
      </c>
      <c r="AC6" s="380">
        <f>ROUND(AB6*(1+$K$2),0)</f>
        <v>0</v>
      </c>
      <c r="AD6" s="380">
        <f t="shared" ref="AD6:AF6" si="8">ROUND(AC6*(1+$K$2),0)</f>
        <v>0</v>
      </c>
      <c r="AE6" s="380">
        <f t="shared" si="8"/>
        <v>0</v>
      </c>
      <c r="AF6" s="381">
        <f t="shared" si="8"/>
        <v>0</v>
      </c>
      <c r="AG6" s="163"/>
      <c r="AH6" s="164"/>
    </row>
    <row r="7" spans="1:34" x14ac:dyDescent="0.2">
      <c r="A7" s="41"/>
      <c r="B7" s="39"/>
      <c r="C7" s="122"/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504">
        <v>0</v>
      </c>
      <c r="J7" s="177">
        <v>0</v>
      </c>
      <c r="K7" s="91">
        <f t="shared" si="0"/>
        <v>0</v>
      </c>
      <c r="L7" s="492">
        <f t="shared" si="1"/>
        <v>0</v>
      </c>
      <c r="M7" s="491">
        <f t="shared" ref="M7:M15" si="9">ROUND(L7*$J7,0)</f>
        <v>0</v>
      </c>
      <c r="N7" s="118">
        <f t="shared" si="2"/>
        <v>0</v>
      </c>
      <c r="O7" s="496">
        <f t="shared" ref="O7:O15" si="10">ROUND(IF(C7="12-month",E7*I7,IF(C7="9-month",E7*I7,IF(C7="summer",I7*0.025*13*E7,IF(C7="grad",E7*I7,IF(C7="hourly",E7*I7,)))))*(1+$K$2),0)</f>
        <v>0</v>
      </c>
      <c r="P7" s="491">
        <f t="shared" ref="P7:P15" si="11">ROUND(O7*$J7,0)</f>
        <v>0</v>
      </c>
      <c r="Q7" s="118">
        <f t="shared" si="3"/>
        <v>0</v>
      </c>
      <c r="R7" s="496">
        <f t="shared" ref="R7:R15" si="12">ROUND(IF(C7="12-month",F7*I7,IF(C7="9-month",F7*I7,IF(C7="summer",I7*0.025*13*F7,IF(C7="grad",F7*I7,IF(C7="hourly",F7*I7,)))))*((1+$K$2)^2),0)</f>
        <v>0</v>
      </c>
      <c r="S7" s="491">
        <f t="shared" ref="S7:S15" si="13">ROUND(R7*$J7,0)</f>
        <v>0</v>
      </c>
      <c r="T7" s="118">
        <f t="shared" si="4"/>
        <v>0</v>
      </c>
      <c r="U7" s="496">
        <f t="shared" ref="U7:U15" si="14">ROUND(IF(C7="12-month",G7*I7,IF(C7="9-month",G7*I7,IF(C7="summer",I7*0.025*13*G7,IF(C7="grad",G7*I7,IF(C7="hourly",G7*I7,)))))*((1+$K$2)^3),0)</f>
        <v>0</v>
      </c>
      <c r="V7" s="491">
        <f t="shared" ref="V7:V15" si="15">ROUND(U7*$J7,0)</f>
        <v>0</v>
      </c>
      <c r="W7" s="118">
        <f t="shared" si="5"/>
        <v>0</v>
      </c>
      <c r="X7" s="496">
        <f t="shared" ref="X7:X15" si="16">ROUND(IF(C7="12-month",H7*I7,IF(C7="9-month",H7*I7,IF(C7="summer",I7*0.025*13*H7,IF(C7="grad",H7*I7,IF(C7="hourly",H7*I7,)))))*((1+$K$2)^4),0)</f>
        <v>0</v>
      </c>
      <c r="Y7" s="491">
        <f t="shared" ref="Y7:Y15" si="17">ROUND(X7*$J7,0)</f>
        <v>0</v>
      </c>
      <c r="Z7" s="499">
        <f t="shared" si="6"/>
        <v>0</v>
      </c>
      <c r="AA7" s="53"/>
      <c r="AB7" s="382">
        <f t="shared" si="7"/>
        <v>0</v>
      </c>
      <c r="AC7" s="383">
        <f t="shared" ref="AC7:AF7" si="18">ROUND(AB7*(1+$K$2),0)</f>
        <v>0</v>
      </c>
      <c r="AD7" s="383">
        <f t="shared" si="18"/>
        <v>0</v>
      </c>
      <c r="AE7" s="383">
        <f t="shared" si="18"/>
        <v>0</v>
      </c>
      <c r="AF7" s="384">
        <f t="shared" si="18"/>
        <v>0</v>
      </c>
      <c r="AG7" s="165"/>
      <c r="AH7" s="166"/>
    </row>
    <row r="8" spans="1:34" x14ac:dyDescent="0.2">
      <c r="A8" s="41"/>
      <c r="B8" s="39"/>
      <c r="C8" s="122"/>
      <c r="D8" s="123">
        <v>0</v>
      </c>
      <c r="E8" s="123">
        <v>0</v>
      </c>
      <c r="F8" s="123">
        <v>0</v>
      </c>
      <c r="G8" s="123">
        <v>0</v>
      </c>
      <c r="H8" s="123">
        <v>0</v>
      </c>
      <c r="I8" s="504">
        <v>0</v>
      </c>
      <c r="J8" s="177">
        <v>0</v>
      </c>
      <c r="K8" s="91">
        <f t="shared" si="0"/>
        <v>0</v>
      </c>
      <c r="L8" s="492">
        <f t="shared" si="1"/>
        <v>0</v>
      </c>
      <c r="M8" s="491">
        <f t="shared" si="9"/>
        <v>0</v>
      </c>
      <c r="N8" s="118">
        <f t="shared" si="2"/>
        <v>0</v>
      </c>
      <c r="O8" s="496">
        <f t="shared" si="10"/>
        <v>0</v>
      </c>
      <c r="P8" s="491">
        <f t="shared" si="11"/>
        <v>0</v>
      </c>
      <c r="Q8" s="118">
        <f t="shared" si="3"/>
        <v>0</v>
      </c>
      <c r="R8" s="496">
        <f t="shared" si="12"/>
        <v>0</v>
      </c>
      <c r="S8" s="491">
        <f t="shared" si="13"/>
        <v>0</v>
      </c>
      <c r="T8" s="118">
        <f t="shared" si="4"/>
        <v>0</v>
      </c>
      <c r="U8" s="496">
        <f t="shared" si="14"/>
        <v>0</v>
      </c>
      <c r="V8" s="491">
        <f t="shared" si="15"/>
        <v>0</v>
      </c>
      <c r="W8" s="118">
        <f t="shared" si="5"/>
        <v>0</v>
      </c>
      <c r="X8" s="496">
        <f t="shared" si="16"/>
        <v>0</v>
      </c>
      <c r="Y8" s="491">
        <f t="shared" si="17"/>
        <v>0</v>
      </c>
      <c r="Z8" s="499">
        <f t="shared" si="6"/>
        <v>0</v>
      </c>
      <c r="AA8" s="53"/>
      <c r="AB8" s="382">
        <f t="shared" si="7"/>
        <v>0</v>
      </c>
      <c r="AC8" s="383">
        <f t="shared" ref="AC8:AF8" si="19">ROUND(AB8*(1+$K$2),0)</f>
        <v>0</v>
      </c>
      <c r="AD8" s="383">
        <f t="shared" si="19"/>
        <v>0</v>
      </c>
      <c r="AE8" s="383">
        <f t="shared" si="19"/>
        <v>0</v>
      </c>
      <c r="AF8" s="384">
        <f t="shared" si="19"/>
        <v>0</v>
      </c>
      <c r="AG8" s="165"/>
      <c r="AH8" s="166"/>
    </row>
    <row r="9" spans="1:34" x14ac:dyDescent="0.2">
      <c r="A9" s="41"/>
      <c r="B9" s="39"/>
      <c r="C9" s="122"/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504">
        <v>0</v>
      </c>
      <c r="J9" s="177">
        <v>0</v>
      </c>
      <c r="K9" s="91">
        <f t="shared" si="0"/>
        <v>0</v>
      </c>
      <c r="L9" s="492">
        <f t="shared" si="1"/>
        <v>0</v>
      </c>
      <c r="M9" s="491">
        <f t="shared" si="9"/>
        <v>0</v>
      </c>
      <c r="N9" s="118">
        <f t="shared" si="2"/>
        <v>0</v>
      </c>
      <c r="O9" s="496">
        <f t="shared" si="10"/>
        <v>0</v>
      </c>
      <c r="P9" s="491">
        <f t="shared" si="11"/>
        <v>0</v>
      </c>
      <c r="Q9" s="118">
        <f t="shared" si="3"/>
        <v>0</v>
      </c>
      <c r="R9" s="496">
        <f t="shared" si="12"/>
        <v>0</v>
      </c>
      <c r="S9" s="491">
        <f t="shared" si="13"/>
        <v>0</v>
      </c>
      <c r="T9" s="118">
        <f t="shared" si="4"/>
        <v>0</v>
      </c>
      <c r="U9" s="496">
        <f t="shared" si="14"/>
        <v>0</v>
      </c>
      <c r="V9" s="491">
        <f t="shared" si="15"/>
        <v>0</v>
      </c>
      <c r="W9" s="118">
        <f t="shared" si="5"/>
        <v>0</v>
      </c>
      <c r="X9" s="496">
        <f t="shared" si="16"/>
        <v>0</v>
      </c>
      <c r="Y9" s="491">
        <f t="shared" si="17"/>
        <v>0</v>
      </c>
      <c r="Z9" s="499">
        <f t="shared" si="6"/>
        <v>0</v>
      </c>
      <c r="AA9" s="53"/>
      <c r="AB9" s="382">
        <f t="shared" si="7"/>
        <v>0</v>
      </c>
      <c r="AC9" s="383">
        <f t="shared" ref="AC9:AF9" si="20">ROUND(AB9*(1+$K$2),0)</f>
        <v>0</v>
      </c>
      <c r="AD9" s="383">
        <f t="shared" si="20"/>
        <v>0</v>
      </c>
      <c r="AE9" s="383">
        <f t="shared" si="20"/>
        <v>0</v>
      </c>
      <c r="AF9" s="384">
        <f t="shared" si="20"/>
        <v>0</v>
      </c>
      <c r="AG9" s="165"/>
      <c r="AH9" s="166"/>
    </row>
    <row r="10" spans="1:34" x14ac:dyDescent="0.2">
      <c r="A10" s="41"/>
      <c r="B10" s="39"/>
      <c r="C10" s="122"/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504">
        <v>0</v>
      </c>
      <c r="J10" s="177">
        <v>0</v>
      </c>
      <c r="K10" s="91">
        <f t="shared" si="0"/>
        <v>0</v>
      </c>
      <c r="L10" s="492">
        <f t="shared" si="1"/>
        <v>0</v>
      </c>
      <c r="M10" s="491">
        <f t="shared" si="9"/>
        <v>0</v>
      </c>
      <c r="N10" s="118">
        <f t="shared" si="2"/>
        <v>0</v>
      </c>
      <c r="O10" s="496">
        <f t="shared" si="10"/>
        <v>0</v>
      </c>
      <c r="P10" s="491">
        <f t="shared" si="11"/>
        <v>0</v>
      </c>
      <c r="Q10" s="118">
        <f t="shared" si="3"/>
        <v>0</v>
      </c>
      <c r="R10" s="496">
        <f t="shared" si="12"/>
        <v>0</v>
      </c>
      <c r="S10" s="491">
        <f t="shared" si="13"/>
        <v>0</v>
      </c>
      <c r="T10" s="118">
        <f t="shared" si="4"/>
        <v>0</v>
      </c>
      <c r="U10" s="496">
        <f t="shared" si="14"/>
        <v>0</v>
      </c>
      <c r="V10" s="491">
        <f t="shared" si="15"/>
        <v>0</v>
      </c>
      <c r="W10" s="118">
        <f t="shared" si="5"/>
        <v>0</v>
      </c>
      <c r="X10" s="496">
        <f t="shared" si="16"/>
        <v>0</v>
      </c>
      <c r="Y10" s="491">
        <f t="shared" si="17"/>
        <v>0</v>
      </c>
      <c r="Z10" s="499">
        <f t="shared" si="6"/>
        <v>0</v>
      </c>
      <c r="AA10" s="53"/>
      <c r="AB10" s="382">
        <f t="shared" si="7"/>
        <v>0</v>
      </c>
      <c r="AC10" s="383">
        <f t="shared" ref="AC10:AF10" si="21">ROUND(AB10*(1+$K$2),0)</f>
        <v>0</v>
      </c>
      <c r="AD10" s="383">
        <f t="shared" si="21"/>
        <v>0</v>
      </c>
      <c r="AE10" s="383">
        <f t="shared" si="21"/>
        <v>0</v>
      </c>
      <c r="AF10" s="384">
        <f t="shared" si="21"/>
        <v>0</v>
      </c>
      <c r="AG10" s="165"/>
      <c r="AH10" s="166"/>
    </row>
    <row r="11" spans="1:34" x14ac:dyDescent="0.2">
      <c r="A11" s="41"/>
      <c r="B11" s="39"/>
      <c r="C11" s="122"/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504">
        <v>0</v>
      </c>
      <c r="J11" s="177">
        <v>0</v>
      </c>
      <c r="K11" s="91">
        <f t="shared" si="0"/>
        <v>0</v>
      </c>
      <c r="L11" s="492">
        <f t="shared" si="1"/>
        <v>0</v>
      </c>
      <c r="M11" s="491">
        <f t="shared" si="9"/>
        <v>0</v>
      </c>
      <c r="N11" s="118">
        <f t="shared" si="2"/>
        <v>0</v>
      </c>
      <c r="O11" s="496">
        <f t="shared" si="10"/>
        <v>0</v>
      </c>
      <c r="P11" s="491">
        <f t="shared" si="11"/>
        <v>0</v>
      </c>
      <c r="Q11" s="118">
        <f t="shared" si="3"/>
        <v>0</v>
      </c>
      <c r="R11" s="496">
        <f t="shared" si="12"/>
        <v>0</v>
      </c>
      <c r="S11" s="491">
        <f t="shared" si="13"/>
        <v>0</v>
      </c>
      <c r="T11" s="118">
        <f t="shared" si="4"/>
        <v>0</v>
      </c>
      <c r="U11" s="496">
        <f t="shared" si="14"/>
        <v>0</v>
      </c>
      <c r="V11" s="491">
        <f t="shared" si="15"/>
        <v>0</v>
      </c>
      <c r="W11" s="118">
        <f t="shared" si="5"/>
        <v>0</v>
      </c>
      <c r="X11" s="496">
        <f t="shared" si="16"/>
        <v>0</v>
      </c>
      <c r="Y11" s="491">
        <f t="shared" si="17"/>
        <v>0</v>
      </c>
      <c r="Z11" s="499">
        <f t="shared" si="6"/>
        <v>0</v>
      </c>
      <c r="AA11" s="53"/>
      <c r="AB11" s="382">
        <f t="shared" si="7"/>
        <v>0</v>
      </c>
      <c r="AC11" s="383">
        <f t="shared" ref="AC11:AF11" si="22">ROUND(AB11*(1+$K$2),0)</f>
        <v>0</v>
      </c>
      <c r="AD11" s="383">
        <f t="shared" si="22"/>
        <v>0</v>
      </c>
      <c r="AE11" s="383">
        <f t="shared" si="22"/>
        <v>0</v>
      </c>
      <c r="AF11" s="384">
        <f t="shared" si="22"/>
        <v>0</v>
      </c>
      <c r="AG11" s="165"/>
      <c r="AH11" s="166"/>
    </row>
    <row r="12" spans="1:34" x14ac:dyDescent="0.2">
      <c r="A12" s="41"/>
      <c r="B12" s="39"/>
      <c r="C12" s="122"/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504">
        <v>0</v>
      </c>
      <c r="J12" s="177">
        <v>0</v>
      </c>
      <c r="K12" s="91">
        <f t="shared" si="0"/>
        <v>0</v>
      </c>
      <c r="L12" s="492">
        <f t="shared" si="1"/>
        <v>0</v>
      </c>
      <c r="M12" s="491">
        <f t="shared" si="9"/>
        <v>0</v>
      </c>
      <c r="N12" s="118">
        <f t="shared" si="2"/>
        <v>0</v>
      </c>
      <c r="O12" s="496">
        <f t="shared" si="10"/>
        <v>0</v>
      </c>
      <c r="P12" s="491">
        <f t="shared" si="11"/>
        <v>0</v>
      </c>
      <c r="Q12" s="118">
        <f t="shared" si="3"/>
        <v>0</v>
      </c>
      <c r="R12" s="496">
        <f t="shared" si="12"/>
        <v>0</v>
      </c>
      <c r="S12" s="491">
        <f t="shared" si="13"/>
        <v>0</v>
      </c>
      <c r="T12" s="118">
        <f t="shared" si="4"/>
        <v>0</v>
      </c>
      <c r="U12" s="496">
        <f t="shared" si="14"/>
        <v>0</v>
      </c>
      <c r="V12" s="491">
        <f t="shared" si="15"/>
        <v>0</v>
      </c>
      <c r="W12" s="118">
        <f t="shared" si="5"/>
        <v>0</v>
      </c>
      <c r="X12" s="496">
        <f t="shared" si="16"/>
        <v>0</v>
      </c>
      <c r="Y12" s="491">
        <f t="shared" si="17"/>
        <v>0</v>
      </c>
      <c r="Z12" s="499">
        <f t="shared" si="6"/>
        <v>0</v>
      </c>
      <c r="AA12" s="53"/>
      <c r="AB12" s="382">
        <f t="shared" si="7"/>
        <v>0</v>
      </c>
      <c r="AC12" s="383">
        <f t="shared" ref="AC12:AF12" si="23">ROUND(AB12*(1+$K$2),0)</f>
        <v>0</v>
      </c>
      <c r="AD12" s="383">
        <f t="shared" si="23"/>
        <v>0</v>
      </c>
      <c r="AE12" s="383">
        <f t="shared" si="23"/>
        <v>0</v>
      </c>
      <c r="AF12" s="384">
        <f t="shared" si="23"/>
        <v>0</v>
      </c>
      <c r="AG12" s="165"/>
      <c r="AH12" s="166"/>
    </row>
    <row r="13" spans="1:34" x14ac:dyDescent="0.2">
      <c r="A13" s="41"/>
      <c r="B13" s="39"/>
      <c r="C13" s="122"/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504">
        <v>0</v>
      </c>
      <c r="J13" s="177">
        <v>0</v>
      </c>
      <c r="K13" s="91">
        <f t="shared" si="0"/>
        <v>0</v>
      </c>
      <c r="L13" s="492">
        <f t="shared" si="1"/>
        <v>0</v>
      </c>
      <c r="M13" s="491">
        <f t="shared" si="9"/>
        <v>0</v>
      </c>
      <c r="N13" s="118">
        <f t="shared" si="2"/>
        <v>0</v>
      </c>
      <c r="O13" s="496">
        <f t="shared" si="10"/>
        <v>0</v>
      </c>
      <c r="P13" s="491">
        <f t="shared" si="11"/>
        <v>0</v>
      </c>
      <c r="Q13" s="118">
        <f t="shared" si="3"/>
        <v>0</v>
      </c>
      <c r="R13" s="496">
        <f t="shared" si="12"/>
        <v>0</v>
      </c>
      <c r="S13" s="491">
        <f t="shared" si="13"/>
        <v>0</v>
      </c>
      <c r="T13" s="118">
        <f t="shared" si="4"/>
        <v>0</v>
      </c>
      <c r="U13" s="496">
        <f t="shared" si="14"/>
        <v>0</v>
      </c>
      <c r="V13" s="491">
        <f t="shared" si="15"/>
        <v>0</v>
      </c>
      <c r="W13" s="118">
        <f t="shared" si="5"/>
        <v>0</v>
      </c>
      <c r="X13" s="496">
        <f t="shared" si="16"/>
        <v>0</v>
      </c>
      <c r="Y13" s="491">
        <f t="shared" si="17"/>
        <v>0</v>
      </c>
      <c r="Z13" s="499">
        <f t="shared" si="6"/>
        <v>0</v>
      </c>
      <c r="AA13" s="53"/>
      <c r="AB13" s="382">
        <f t="shared" si="7"/>
        <v>0</v>
      </c>
      <c r="AC13" s="383">
        <f t="shared" ref="AC13:AF13" si="24">ROUND(AB13*(1+$K$2),0)</f>
        <v>0</v>
      </c>
      <c r="AD13" s="383">
        <f t="shared" si="24"/>
        <v>0</v>
      </c>
      <c r="AE13" s="383">
        <f t="shared" si="24"/>
        <v>0</v>
      </c>
      <c r="AF13" s="384">
        <f t="shared" si="24"/>
        <v>0</v>
      </c>
      <c r="AG13" s="165"/>
      <c r="AH13" s="166"/>
    </row>
    <row r="14" spans="1:34" x14ac:dyDescent="0.2">
      <c r="A14" s="41"/>
      <c r="B14" s="39"/>
      <c r="C14" s="122"/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504">
        <v>0</v>
      </c>
      <c r="J14" s="177">
        <v>0</v>
      </c>
      <c r="K14" s="91">
        <f t="shared" si="0"/>
        <v>0</v>
      </c>
      <c r="L14" s="492">
        <f t="shared" si="1"/>
        <v>0</v>
      </c>
      <c r="M14" s="491">
        <f t="shared" si="9"/>
        <v>0</v>
      </c>
      <c r="N14" s="118">
        <f t="shared" si="2"/>
        <v>0</v>
      </c>
      <c r="O14" s="496">
        <f t="shared" si="10"/>
        <v>0</v>
      </c>
      <c r="P14" s="491">
        <f t="shared" si="11"/>
        <v>0</v>
      </c>
      <c r="Q14" s="118">
        <f t="shared" si="3"/>
        <v>0</v>
      </c>
      <c r="R14" s="496">
        <f t="shared" si="12"/>
        <v>0</v>
      </c>
      <c r="S14" s="491">
        <f t="shared" si="13"/>
        <v>0</v>
      </c>
      <c r="T14" s="118">
        <f t="shared" si="4"/>
        <v>0</v>
      </c>
      <c r="U14" s="496">
        <f t="shared" si="14"/>
        <v>0</v>
      </c>
      <c r="V14" s="491">
        <f t="shared" si="15"/>
        <v>0</v>
      </c>
      <c r="W14" s="118">
        <f t="shared" si="5"/>
        <v>0</v>
      </c>
      <c r="X14" s="496">
        <f t="shared" si="16"/>
        <v>0</v>
      </c>
      <c r="Y14" s="491">
        <f t="shared" si="17"/>
        <v>0</v>
      </c>
      <c r="Z14" s="499">
        <f t="shared" si="6"/>
        <v>0</v>
      </c>
      <c r="AA14" s="53"/>
      <c r="AB14" s="382">
        <f t="shared" si="7"/>
        <v>0</v>
      </c>
      <c r="AC14" s="383">
        <f t="shared" ref="AC14:AF14" si="25">ROUND(AB14*(1+$K$2),0)</f>
        <v>0</v>
      </c>
      <c r="AD14" s="383">
        <f t="shared" si="25"/>
        <v>0</v>
      </c>
      <c r="AE14" s="383">
        <f t="shared" si="25"/>
        <v>0</v>
      </c>
      <c r="AF14" s="384">
        <f t="shared" si="25"/>
        <v>0</v>
      </c>
      <c r="AG14" s="165"/>
      <c r="AH14" s="166"/>
    </row>
    <row r="15" spans="1:34" ht="13.5" thickBot="1" x14ac:dyDescent="0.25">
      <c r="A15" s="42"/>
      <c r="B15" s="40"/>
      <c r="C15" s="122"/>
      <c r="D15" s="88">
        <v>0</v>
      </c>
      <c r="E15" s="88">
        <v>0</v>
      </c>
      <c r="F15" s="88">
        <v>0</v>
      </c>
      <c r="G15" s="88">
        <v>0</v>
      </c>
      <c r="H15" s="88">
        <v>0</v>
      </c>
      <c r="I15" s="505">
        <v>0</v>
      </c>
      <c r="J15" s="177">
        <v>0</v>
      </c>
      <c r="K15" s="91">
        <f t="shared" si="0"/>
        <v>0</v>
      </c>
      <c r="L15" s="492">
        <f t="shared" si="1"/>
        <v>0</v>
      </c>
      <c r="M15" s="491">
        <f t="shared" si="9"/>
        <v>0</v>
      </c>
      <c r="N15" s="119">
        <f t="shared" si="2"/>
        <v>0</v>
      </c>
      <c r="O15" s="497">
        <f t="shared" si="10"/>
        <v>0</v>
      </c>
      <c r="P15" s="491">
        <f t="shared" si="11"/>
        <v>0</v>
      </c>
      <c r="Q15" s="119">
        <f t="shared" si="3"/>
        <v>0</v>
      </c>
      <c r="R15" s="497">
        <f t="shared" si="12"/>
        <v>0</v>
      </c>
      <c r="S15" s="491">
        <f t="shared" si="13"/>
        <v>0</v>
      </c>
      <c r="T15" s="119">
        <f t="shared" si="4"/>
        <v>0</v>
      </c>
      <c r="U15" s="497">
        <f t="shared" si="14"/>
        <v>0</v>
      </c>
      <c r="V15" s="491">
        <f t="shared" si="15"/>
        <v>0</v>
      </c>
      <c r="W15" s="119">
        <f t="shared" si="5"/>
        <v>0</v>
      </c>
      <c r="X15" s="497">
        <f t="shared" si="16"/>
        <v>0</v>
      </c>
      <c r="Y15" s="491">
        <f t="shared" si="17"/>
        <v>0</v>
      </c>
      <c r="Z15" s="499">
        <f t="shared" si="6"/>
        <v>0</v>
      </c>
      <c r="AA15" s="53"/>
      <c r="AB15" s="386">
        <f t="shared" si="7"/>
        <v>0</v>
      </c>
      <c r="AC15" s="387">
        <f t="shared" ref="AC15:AF15" si="26">ROUND(AB15*(1+$K$2),0)</f>
        <v>0</v>
      </c>
      <c r="AD15" s="387">
        <f t="shared" si="26"/>
        <v>0</v>
      </c>
      <c r="AE15" s="387">
        <f t="shared" si="26"/>
        <v>0</v>
      </c>
      <c r="AF15" s="388">
        <f t="shared" si="26"/>
        <v>0</v>
      </c>
      <c r="AG15" s="167"/>
      <c r="AH15" s="168"/>
    </row>
    <row r="16" spans="1:34" ht="13.5" thickBot="1" x14ac:dyDescent="0.25">
      <c r="A16" s="609" t="s">
        <v>17</v>
      </c>
      <c r="B16" s="610"/>
      <c r="C16" s="610"/>
      <c r="D16" s="610"/>
      <c r="E16" s="610"/>
      <c r="F16" s="610"/>
      <c r="G16" s="610"/>
      <c r="H16" s="610"/>
      <c r="I16" s="610"/>
      <c r="J16" s="610"/>
      <c r="K16" s="112"/>
      <c r="L16" s="347">
        <f>ROUND(SUM(L6:L15),0)</f>
        <v>0</v>
      </c>
      <c r="M16" s="347">
        <f>ROUND(SUM(M6:M15),0)</f>
        <v>0</v>
      </c>
      <c r="N16" s="89"/>
      <c r="O16" s="347">
        <f>ROUND(SUM(O6:O15),0)</f>
        <v>0</v>
      </c>
      <c r="P16" s="347">
        <f>ROUND(SUM(P6:P15),0)</f>
        <v>0</v>
      </c>
      <c r="Q16" s="112"/>
      <c r="R16" s="347">
        <f>ROUND(SUM(R6:R15),0)</f>
        <v>0</v>
      </c>
      <c r="S16" s="347">
        <f>ROUND(SUM(S6:S15),0)</f>
        <v>0</v>
      </c>
      <c r="T16" s="112"/>
      <c r="U16" s="347">
        <f>ROUND(SUM(U6:U15),0)</f>
        <v>0</v>
      </c>
      <c r="V16" s="347">
        <f>ROUND(SUM(V6:V15),0)</f>
        <v>0</v>
      </c>
      <c r="W16" s="112"/>
      <c r="X16" s="347">
        <f>ROUND(SUM(X6:X15),0)</f>
        <v>0</v>
      </c>
      <c r="Y16" s="347">
        <f>ROUND(SUM(Y6:Y15),0)</f>
        <v>0</v>
      </c>
      <c r="Z16" s="500">
        <f>SUM(Z6:Z15)</f>
        <v>0</v>
      </c>
      <c r="AA16" s="48"/>
      <c r="AE16" s="3"/>
      <c r="AG16" s="48"/>
    </row>
    <row r="17" spans="1:33" ht="13.5" thickBot="1" x14ac:dyDescent="0.25">
      <c r="A17" s="612" t="s">
        <v>18</v>
      </c>
      <c r="B17" s="262"/>
      <c r="C17" s="262"/>
      <c r="D17" s="262"/>
      <c r="E17" s="262"/>
      <c r="F17" s="262"/>
      <c r="G17" s="262"/>
      <c r="H17" s="262"/>
      <c r="I17" s="262"/>
      <c r="J17" s="262"/>
      <c r="K17" s="111"/>
      <c r="L17" s="349"/>
      <c r="M17" s="350">
        <f>SUM(L6:M15)</f>
        <v>0</v>
      </c>
      <c r="N17" s="111"/>
      <c r="O17" s="349"/>
      <c r="P17" s="350">
        <f>SUM(O6:P15)</f>
        <v>0</v>
      </c>
      <c r="Q17" s="111"/>
      <c r="R17" s="349"/>
      <c r="S17" s="350">
        <f>SUM(R6:S15)</f>
        <v>0</v>
      </c>
      <c r="T17" s="111"/>
      <c r="U17" s="349"/>
      <c r="V17" s="350">
        <f>SUM(U6:V15)</f>
        <v>0</v>
      </c>
      <c r="W17" s="111"/>
      <c r="X17" s="349"/>
      <c r="Y17" s="350">
        <f>SUM(X6:Y15)</f>
        <v>0</v>
      </c>
      <c r="Z17" s="501">
        <f>SUM(M17:Y17)</f>
        <v>0</v>
      </c>
      <c r="AA17" s="48"/>
      <c r="AE17" s="4"/>
      <c r="AG17" s="48"/>
    </row>
    <row r="18" spans="1:33" x14ac:dyDescent="0.2">
      <c r="A18" s="625"/>
      <c r="B18" s="626"/>
      <c r="C18" s="626"/>
      <c r="D18" s="626"/>
      <c r="E18" s="626"/>
      <c r="F18" s="626"/>
      <c r="G18" s="626"/>
      <c r="H18" s="626"/>
      <c r="I18" s="626"/>
      <c r="J18" s="626"/>
      <c r="K18" s="626"/>
      <c r="L18" s="626"/>
      <c r="M18" s="626"/>
      <c r="N18" s="626"/>
      <c r="O18" s="626"/>
      <c r="P18" s="626"/>
      <c r="Q18" s="626"/>
      <c r="R18" s="626"/>
      <c r="S18" s="626"/>
      <c r="T18" s="626"/>
      <c r="U18" s="626"/>
      <c r="V18" s="626"/>
      <c r="W18" s="626"/>
      <c r="X18" s="626"/>
      <c r="Y18" s="626"/>
      <c r="Z18" s="627"/>
      <c r="AA18" s="47"/>
      <c r="AE18" s="3"/>
      <c r="AG18" s="47"/>
    </row>
    <row r="19" spans="1:33" x14ac:dyDescent="0.2">
      <c r="A19" s="507" t="s">
        <v>19</v>
      </c>
      <c r="B19" s="36"/>
      <c r="C19" s="26"/>
      <c r="D19" s="26"/>
      <c r="E19" s="26"/>
      <c r="F19" s="26"/>
      <c r="G19" s="26"/>
      <c r="H19" s="26"/>
      <c r="I19" s="27"/>
      <c r="J19" s="27"/>
      <c r="K19" s="27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508"/>
      <c r="AA19" s="9"/>
      <c r="AE19" s="4"/>
      <c r="AG19" s="9"/>
    </row>
    <row r="20" spans="1:33" x14ac:dyDescent="0.2">
      <c r="A20" s="750" t="s">
        <v>20</v>
      </c>
      <c r="B20" s="744"/>
      <c r="C20" s="744"/>
      <c r="D20" s="744"/>
      <c r="E20" s="744"/>
      <c r="F20" s="744"/>
      <c r="G20" s="744"/>
      <c r="H20" s="744"/>
      <c r="I20" s="744"/>
      <c r="J20" s="744"/>
      <c r="K20" s="114"/>
      <c r="L20" s="351"/>
      <c r="M20" s="352">
        <v>0</v>
      </c>
      <c r="N20" s="114"/>
      <c r="O20" s="351"/>
      <c r="P20" s="352">
        <v>0</v>
      </c>
      <c r="Q20" s="114"/>
      <c r="R20" s="351"/>
      <c r="S20" s="352">
        <v>0</v>
      </c>
      <c r="T20" s="114"/>
      <c r="U20" s="351"/>
      <c r="V20" s="352">
        <v>0</v>
      </c>
      <c r="W20" s="114"/>
      <c r="X20" s="351"/>
      <c r="Y20" s="352">
        <v>0</v>
      </c>
      <c r="Z20" s="509">
        <f>SUM(M20:Y20)</f>
        <v>0</v>
      </c>
      <c r="AA20" s="48"/>
      <c r="AE20" s="4"/>
      <c r="AG20" s="48"/>
    </row>
    <row r="21" spans="1:33" x14ac:dyDescent="0.2">
      <c r="A21" s="751" t="s">
        <v>20</v>
      </c>
      <c r="B21" s="752"/>
      <c r="C21" s="752"/>
      <c r="D21" s="752"/>
      <c r="E21" s="752"/>
      <c r="F21" s="752"/>
      <c r="G21" s="752"/>
      <c r="H21" s="752"/>
      <c r="I21" s="752"/>
      <c r="J21" s="752"/>
      <c r="K21" s="116"/>
      <c r="L21" s="353"/>
      <c r="M21" s="354">
        <v>0</v>
      </c>
      <c r="N21" s="116"/>
      <c r="O21" s="353"/>
      <c r="P21" s="354">
        <v>0</v>
      </c>
      <c r="Q21" s="116"/>
      <c r="R21" s="353"/>
      <c r="S21" s="354">
        <v>0</v>
      </c>
      <c r="T21" s="116"/>
      <c r="U21" s="353"/>
      <c r="V21" s="354">
        <v>0</v>
      </c>
      <c r="W21" s="116"/>
      <c r="X21" s="353"/>
      <c r="Y21" s="354">
        <v>0</v>
      </c>
      <c r="Z21" s="510">
        <f>SUM(M21:Y21)</f>
        <v>0</v>
      </c>
      <c r="AA21" s="48"/>
      <c r="AE21" s="4"/>
      <c r="AG21" s="48"/>
    </row>
    <row r="22" spans="1:33" x14ac:dyDescent="0.2">
      <c r="A22" s="621" t="s">
        <v>21</v>
      </c>
      <c r="B22" s="602"/>
      <c r="C22" s="602"/>
      <c r="D22" s="602"/>
      <c r="E22" s="602"/>
      <c r="F22" s="602"/>
      <c r="G22" s="602"/>
      <c r="H22" s="602"/>
      <c r="I22" s="602"/>
      <c r="J22" s="602"/>
      <c r="K22" s="261"/>
      <c r="L22" s="355"/>
      <c r="M22" s="356">
        <f>SUM(M20:M21)</f>
        <v>0</v>
      </c>
      <c r="N22" s="261"/>
      <c r="O22" s="355"/>
      <c r="P22" s="356">
        <f>SUM(P20:P21)</f>
        <v>0</v>
      </c>
      <c r="Q22" s="261"/>
      <c r="R22" s="355"/>
      <c r="S22" s="356">
        <f>SUM(S20:S21)</f>
        <v>0</v>
      </c>
      <c r="T22" s="261"/>
      <c r="U22" s="355"/>
      <c r="V22" s="356">
        <f>SUM(V20:V21)</f>
        <v>0</v>
      </c>
      <c r="W22" s="261"/>
      <c r="X22" s="355"/>
      <c r="Y22" s="356">
        <f>SUM(Y20:Y21)</f>
        <v>0</v>
      </c>
      <c r="Z22" s="511">
        <f t="shared" ref="Z22" si="27">SUM(Z20:Z21)</f>
        <v>0</v>
      </c>
      <c r="AA22" s="48"/>
      <c r="AE22" s="4"/>
      <c r="AG22" s="48"/>
    </row>
    <row r="23" spans="1:33" x14ac:dyDescent="0.2">
      <c r="A23" s="622"/>
      <c r="B23" s="623"/>
      <c r="C23" s="623"/>
      <c r="D23" s="623"/>
      <c r="E23" s="623"/>
      <c r="F23" s="623"/>
      <c r="G23" s="623"/>
      <c r="H23" s="623"/>
      <c r="I23" s="623"/>
      <c r="J23" s="623"/>
      <c r="K23" s="623"/>
      <c r="L23" s="623"/>
      <c r="M23" s="623"/>
      <c r="N23" s="623"/>
      <c r="O23" s="623"/>
      <c r="P23" s="623"/>
      <c r="Q23" s="623"/>
      <c r="R23" s="623"/>
      <c r="S23" s="623"/>
      <c r="T23" s="623"/>
      <c r="U23" s="623"/>
      <c r="V23" s="623"/>
      <c r="W23" s="623"/>
      <c r="X23" s="623"/>
      <c r="Y23" s="623"/>
      <c r="Z23" s="624"/>
      <c r="AA23" s="77"/>
      <c r="AE23" s="4"/>
      <c r="AG23" s="77"/>
    </row>
    <row r="24" spans="1:33" x14ac:dyDescent="0.2">
      <c r="A24" s="507" t="s">
        <v>22</v>
      </c>
      <c r="B24" s="36"/>
      <c r="C24" s="26"/>
      <c r="D24" s="26"/>
      <c r="E24" s="26"/>
      <c r="F24" s="26"/>
      <c r="G24" s="26"/>
      <c r="H24" s="26"/>
      <c r="I24" s="27"/>
      <c r="J24" s="27"/>
      <c r="K24" s="27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508"/>
      <c r="AA24" s="9"/>
      <c r="AE24" s="4"/>
      <c r="AG24" s="9"/>
    </row>
    <row r="25" spans="1:33" x14ac:dyDescent="0.2">
      <c r="A25" s="743" t="s">
        <v>23</v>
      </c>
      <c r="B25" s="749"/>
      <c r="C25" s="749"/>
      <c r="D25" s="749"/>
      <c r="E25" s="749"/>
      <c r="F25" s="749"/>
      <c r="G25" s="749"/>
      <c r="H25" s="749"/>
      <c r="I25" s="749"/>
      <c r="J25" s="749"/>
      <c r="K25" s="114"/>
      <c r="L25" s="351"/>
      <c r="M25" s="352">
        <v>0</v>
      </c>
      <c r="N25" s="114"/>
      <c r="O25" s="351"/>
      <c r="P25" s="352">
        <v>0</v>
      </c>
      <c r="Q25" s="114"/>
      <c r="R25" s="351"/>
      <c r="S25" s="352">
        <v>0</v>
      </c>
      <c r="T25" s="114"/>
      <c r="U25" s="351"/>
      <c r="V25" s="352">
        <v>0</v>
      </c>
      <c r="W25" s="114"/>
      <c r="X25" s="351"/>
      <c r="Y25" s="352">
        <v>0</v>
      </c>
      <c r="Z25" s="509">
        <f>SUM(M25:Y25)</f>
        <v>0</v>
      </c>
      <c r="AA25" s="48"/>
      <c r="AE25" s="4"/>
      <c r="AG25" s="48"/>
    </row>
    <row r="26" spans="1:33" x14ac:dyDescent="0.2">
      <c r="A26" s="747" t="s">
        <v>24</v>
      </c>
      <c r="B26" s="748"/>
      <c r="C26" s="748"/>
      <c r="D26" s="748"/>
      <c r="E26" s="748"/>
      <c r="F26" s="748"/>
      <c r="G26" s="748"/>
      <c r="H26" s="748"/>
      <c r="I26" s="748"/>
      <c r="J26" s="748"/>
      <c r="K26" s="116"/>
      <c r="L26" s="353"/>
      <c r="M26" s="354">
        <v>0</v>
      </c>
      <c r="N26" s="116"/>
      <c r="O26" s="353"/>
      <c r="P26" s="354">
        <v>0</v>
      </c>
      <c r="Q26" s="116"/>
      <c r="R26" s="353"/>
      <c r="S26" s="354">
        <v>0</v>
      </c>
      <c r="T26" s="116"/>
      <c r="U26" s="353"/>
      <c r="V26" s="354">
        <v>0</v>
      </c>
      <c r="W26" s="116"/>
      <c r="X26" s="353"/>
      <c r="Y26" s="354">
        <v>0</v>
      </c>
      <c r="Z26" s="510">
        <f>SUM(M26:Y26)</f>
        <v>0</v>
      </c>
      <c r="AA26" s="48"/>
      <c r="AE26" s="4"/>
      <c r="AG26" s="48"/>
    </row>
    <row r="27" spans="1:33" x14ac:dyDescent="0.2">
      <c r="A27" s="621" t="s">
        <v>25</v>
      </c>
      <c r="B27" s="602"/>
      <c r="C27" s="602"/>
      <c r="D27" s="602"/>
      <c r="E27" s="602"/>
      <c r="F27" s="602"/>
      <c r="G27" s="602"/>
      <c r="H27" s="602"/>
      <c r="I27" s="602"/>
      <c r="J27" s="602"/>
      <c r="K27" s="261"/>
      <c r="L27" s="355"/>
      <c r="M27" s="356">
        <f>SUM(M25:M26)</f>
        <v>0</v>
      </c>
      <c r="N27" s="261"/>
      <c r="O27" s="355"/>
      <c r="P27" s="356">
        <f>SUM(P25:P26)</f>
        <v>0</v>
      </c>
      <c r="Q27" s="261"/>
      <c r="R27" s="355"/>
      <c r="S27" s="356">
        <f>SUM(S25:S26)</f>
        <v>0</v>
      </c>
      <c r="T27" s="261"/>
      <c r="U27" s="355"/>
      <c r="V27" s="356">
        <f>SUM(V25:V26)</f>
        <v>0</v>
      </c>
      <c r="W27" s="261"/>
      <c r="X27" s="355"/>
      <c r="Y27" s="356">
        <f>SUM(Y25:Y26)</f>
        <v>0</v>
      </c>
      <c r="Z27" s="511">
        <f t="shared" ref="Z27" si="28">SUM(Z25:Z26)</f>
        <v>0</v>
      </c>
      <c r="AA27" s="48"/>
      <c r="AE27" s="4"/>
      <c r="AG27" s="48"/>
    </row>
    <row r="28" spans="1:33" x14ac:dyDescent="0.2">
      <c r="A28" s="512"/>
      <c r="B28" s="21"/>
      <c r="C28" s="22"/>
      <c r="D28" s="7"/>
      <c r="E28" s="7"/>
      <c r="F28" s="7"/>
      <c r="G28" s="7"/>
      <c r="H28" s="7"/>
      <c r="I28" s="20"/>
      <c r="J28" s="20"/>
      <c r="K28" s="2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513"/>
      <c r="AA28" s="9"/>
      <c r="AE28" s="4"/>
      <c r="AG28" s="9"/>
    </row>
    <row r="29" spans="1:33" x14ac:dyDescent="0.2">
      <c r="A29" s="937" t="s">
        <v>62</v>
      </c>
      <c r="B29" s="938"/>
      <c r="C29" s="30"/>
      <c r="D29" s="30"/>
      <c r="E29" s="30"/>
      <c r="F29" s="30"/>
      <c r="G29" s="30"/>
      <c r="H29" s="30"/>
      <c r="I29" s="31"/>
      <c r="J29" s="31"/>
      <c r="K29" s="31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514"/>
      <c r="AA29" s="9"/>
      <c r="AE29" s="4"/>
      <c r="AG29" s="9"/>
    </row>
    <row r="30" spans="1:33" ht="12.75" customHeight="1" x14ac:dyDescent="0.2">
      <c r="A30" s="743" t="s">
        <v>63</v>
      </c>
      <c r="B30" s="744"/>
      <c r="C30" s="744"/>
      <c r="D30" s="744"/>
      <c r="E30" s="744"/>
      <c r="F30" s="744"/>
      <c r="G30" s="744"/>
      <c r="H30" s="744"/>
      <c r="I30" s="744"/>
      <c r="J30" s="744"/>
      <c r="K30" s="114"/>
      <c r="L30" s="351"/>
      <c r="M30" s="352">
        <v>0</v>
      </c>
      <c r="N30" s="114"/>
      <c r="O30" s="351"/>
      <c r="P30" s="352">
        <v>0</v>
      </c>
      <c r="Q30" s="114"/>
      <c r="R30" s="351"/>
      <c r="S30" s="352">
        <v>0</v>
      </c>
      <c r="T30" s="114"/>
      <c r="U30" s="351"/>
      <c r="V30" s="352">
        <v>0</v>
      </c>
      <c r="W30" s="114"/>
      <c r="X30" s="351"/>
      <c r="Y30" s="352">
        <v>0</v>
      </c>
      <c r="Z30" s="515">
        <f>SUM(M30:Y30)</f>
        <v>0</v>
      </c>
      <c r="AA30" s="54"/>
      <c r="AE30" s="4"/>
      <c r="AG30" s="54"/>
    </row>
    <row r="31" spans="1:33" x14ac:dyDescent="0.2">
      <c r="A31" s="745" t="s">
        <v>64</v>
      </c>
      <c r="B31" s="746"/>
      <c r="C31" s="746"/>
      <c r="D31" s="746"/>
      <c r="E31" s="746"/>
      <c r="F31" s="746"/>
      <c r="G31" s="746"/>
      <c r="H31" s="746"/>
      <c r="I31" s="746"/>
      <c r="J31" s="746"/>
      <c r="K31" s="140"/>
      <c r="L31" s="357"/>
      <c r="M31" s="358">
        <v>0</v>
      </c>
      <c r="N31" s="140"/>
      <c r="O31" s="357"/>
      <c r="P31" s="358">
        <v>0</v>
      </c>
      <c r="Q31" s="140"/>
      <c r="R31" s="357"/>
      <c r="S31" s="358">
        <v>0</v>
      </c>
      <c r="T31" s="140"/>
      <c r="U31" s="357"/>
      <c r="V31" s="358">
        <v>0</v>
      </c>
      <c r="W31" s="140"/>
      <c r="X31" s="357"/>
      <c r="Y31" s="358">
        <v>0</v>
      </c>
      <c r="Z31" s="516">
        <f>SUM(M31:Y31)</f>
        <v>0</v>
      </c>
      <c r="AA31" s="54"/>
      <c r="AG31" s="54"/>
    </row>
    <row r="32" spans="1:33" x14ac:dyDescent="0.2">
      <c r="A32" s="745" t="s">
        <v>22</v>
      </c>
      <c r="B32" s="746"/>
      <c r="C32" s="746"/>
      <c r="D32" s="746"/>
      <c r="E32" s="746"/>
      <c r="F32" s="746"/>
      <c r="G32" s="746"/>
      <c r="H32" s="746"/>
      <c r="I32" s="746"/>
      <c r="J32" s="746"/>
      <c r="K32" s="140"/>
      <c r="L32" s="357"/>
      <c r="M32" s="358">
        <v>0</v>
      </c>
      <c r="N32" s="140"/>
      <c r="O32" s="357"/>
      <c r="P32" s="358">
        <v>0</v>
      </c>
      <c r="Q32" s="140"/>
      <c r="R32" s="357"/>
      <c r="S32" s="358">
        <v>0</v>
      </c>
      <c r="T32" s="140"/>
      <c r="U32" s="357"/>
      <c r="V32" s="358">
        <v>0</v>
      </c>
      <c r="W32" s="140"/>
      <c r="X32" s="357"/>
      <c r="Y32" s="358">
        <v>0</v>
      </c>
      <c r="Z32" s="516">
        <f>SUM(M32:Y32)</f>
        <v>0</v>
      </c>
      <c r="AA32" s="54"/>
      <c r="AG32" s="54"/>
    </row>
    <row r="33" spans="1:33" x14ac:dyDescent="0.2">
      <c r="A33" s="745" t="s">
        <v>65</v>
      </c>
      <c r="B33" s="746"/>
      <c r="C33" s="746"/>
      <c r="D33" s="746"/>
      <c r="E33" s="746"/>
      <c r="F33" s="746"/>
      <c r="G33" s="746"/>
      <c r="H33" s="746"/>
      <c r="I33" s="746"/>
      <c r="J33" s="746"/>
      <c r="K33" s="140"/>
      <c r="L33" s="357"/>
      <c r="M33" s="358">
        <v>0</v>
      </c>
      <c r="N33" s="140"/>
      <c r="O33" s="357"/>
      <c r="P33" s="358">
        <v>0</v>
      </c>
      <c r="Q33" s="140"/>
      <c r="R33" s="357"/>
      <c r="S33" s="358">
        <v>0</v>
      </c>
      <c r="T33" s="140"/>
      <c r="U33" s="357"/>
      <c r="V33" s="358">
        <v>0</v>
      </c>
      <c r="W33" s="140"/>
      <c r="X33" s="357"/>
      <c r="Y33" s="358">
        <v>0</v>
      </c>
      <c r="Z33" s="516">
        <f>SUM(M33:Y33)</f>
        <v>0</v>
      </c>
      <c r="AA33" s="54"/>
      <c r="AG33" s="54"/>
    </row>
    <row r="34" spans="1:33" x14ac:dyDescent="0.2">
      <c r="A34" s="747" t="s">
        <v>29</v>
      </c>
      <c r="B34" s="748"/>
      <c r="C34" s="748"/>
      <c r="D34" s="748"/>
      <c r="E34" s="748"/>
      <c r="F34" s="748"/>
      <c r="G34" s="748"/>
      <c r="H34" s="748"/>
      <c r="I34" s="748"/>
      <c r="J34" s="748"/>
      <c r="K34" s="116"/>
      <c r="L34" s="353"/>
      <c r="M34" s="354">
        <v>0</v>
      </c>
      <c r="N34" s="116"/>
      <c r="O34" s="353"/>
      <c r="P34" s="354">
        <v>0</v>
      </c>
      <c r="Q34" s="116"/>
      <c r="R34" s="353"/>
      <c r="S34" s="354">
        <v>0</v>
      </c>
      <c r="T34" s="116"/>
      <c r="U34" s="353"/>
      <c r="V34" s="354">
        <v>0</v>
      </c>
      <c r="W34" s="116"/>
      <c r="X34" s="353"/>
      <c r="Y34" s="354">
        <v>0</v>
      </c>
      <c r="Z34" s="530">
        <f>SUM(M34:Y34)</f>
        <v>0</v>
      </c>
      <c r="AA34" s="48"/>
      <c r="AG34" s="48"/>
    </row>
    <row r="35" spans="1:33" x14ac:dyDescent="0.2">
      <c r="A35" s="621" t="s">
        <v>107</v>
      </c>
      <c r="B35" s="602"/>
      <c r="C35" s="602"/>
      <c r="D35" s="602"/>
      <c r="E35" s="602"/>
      <c r="F35" s="602"/>
      <c r="G35" s="602"/>
      <c r="H35" s="602"/>
      <c r="I35" s="602"/>
      <c r="J35" s="602"/>
      <c r="K35" s="261"/>
      <c r="L35" s="355"/>
      <c r="M35" s="356">
        <f>SUM(M30:M34)</f>
        <v>0</v>
      </c>
      <c r="N35" s="261"/>
      <c r="O35" s="355"/>
      <c r="P35" s="356">
        <f>SUM(P30:P34)</f>
        <v>0</v>
      </c>
      <c r="Q35" s="261"/>
      <c r="R35" s="355"/>
      <c r="S35" s="356">
        <f>SUM(S30:S34)</f>
        <v>0</v>
      </c>
      <c r="T35" s="261"/>
      <c r="U35" s="355"/>
      <c r="V35" s="356">
        <f>SUM(V30:V34)</f>
        <v>0</v>
      </c>
      <c r="W35" s="261"/>
      <c r="X35" s="355"/>
      <c r="Y35" s="356">
        <f>SUM(Y30:Y34)</f>
        <v>0</v>
      </c>
      <c r="Z35" s="531">
        <f>SUM(Z30:Z34)</f>
        <v>0</v>
      </c>
      <c r="AA35" s="48"/>
      <c r="AG35" s="48"/>
    </row>
    <row r="36" spans="1:33" s="656" customFormat="1" x14ac:dyDescent="0.2">
      <c r="A36" s="753"/>
      <c r="B36" s="754"/>
      <c r="C36" s="754"/>
      <c r="D36" s="754"/>
      <c r="E36" s="754"/>
      <c r="F36" s="754"/>
      <c r="G36" s="754"/>
      <c r="H36" s="754"/>
      <c r="I36" s="754"/>
      <c r="J36" s="754"/>
      <c r="K36" s="754"/>
      <c r="L36" s="755"/>
      <c r="M36" s="755"/>
      <c r="N36" s="756"/>
      <c r="O36" s="755"/>
      <c r="P36" s="755"/>
      <c r="Q36" s="756"/>
      <c r="R36" s="755"/>
      <c r="S36" s="755"/>
      <c r="T36" s="756"/>
      <c r="U36" s="755"/>
      <c r="V36" s="755"/>
      <c r="W36" s="756"/>
      <c r="X36" s="755"/>
      <c r="Y36" s="755"/>
      <c r="Z36" s="757"/>
      <c r="AA36" s="758"/>
      <c r="AG36" s="758"/>
    </row>
    <row r="37" spans="1:33" x14ac:dyDescent="0.2">
      <c r="A37" s="517" t="s">
        <v>26</v>
      </c>
      <c r="B37" s="37"/>
      <c r="C37" s="30"/>
      <c r="D37" s="30"/>
      <c r="E37" s="30"/>
      <c r="F37" s="30"/>
      <c r="G37" s="30"/>
      <c r="H37" s="30"/>
      <c r="I37" s="31"/>
      <c r="J37" s="31"/>
      <c r="K37" s="31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532"/>
      <c r="AA37" s="9"/>
      <c r="AG37" s="9"/>
    </row>
    <row r="38" spans="1:33" ht="12.75" customHeight="1" x14ac:dyDescent="0.2">
      <c r="A38" s="739" t="s">
        <v>46</v>
      </c>
      <c r="B38" s="611"/>
      <c r="C38" s="611"/>
      <c r="D38" s="611"/>
      <c r="E38" s="611"/>
      <c r="F38" s="611"/>
      <c r="G38" s="611"/>
      <c r="H38" s="611"/>
      <c r="I38" s="611"/>
      <c r="J38" s="611"/>
      <c r="K38" s="114"/>
      <c r="L38" s="351"/>
      <c r="M38" s="352">
        <v>0</v>
      </c>
      <c r="N38" s="114"/>
      <c r="O38" s="351"/>
      <c r="P38" s="352">
        <v>0</v>
      </c>
      <c r="Q38" s="114"/>
      <c r="R38" s="351"/>
      <c r="S38" s="352">
        <v>0</v>
      </c>
      <c r="T38" s="114"/>
      <c r="U38" s="351"/>
      <c r="V38" s="352">
        <v>0</v>
      </c>
      <c r="W38" s="114"/>
      <c r="X38" s="351"/>
      <c r="Y38" s="352">
        <v>0</v>
      </c>
      <c r="Z38" s="515">
        <f>SUM(M38:Y38)</f>
        <v>0</v>
      </c>
      <c r="AA38" s="54"/>
      <c r="AG38" s="54"/>
    </row>
    <row r="39" spans="1:33" x14ac:dyDescent="0.2">
      <c r="A39" s="740" t="s">
        <v>47</v>
      </c>
      <c r="B39" s="734"/>
      <c r="C39" s="734"/>
      <c r="D39" s="734"/>
      <c r="E39" s="734"/>
      <c r="F39" s="734"/>
      <c r="G39" s="734"/>
      <c r="H39" s="734"/>
      <c r="I39" s="734"/>
      <c r="J39" s="734"/>
      <c r="K39" s="140"/>
      <c r="L39" s="357"/>
      <c r="M39" s="358">
        <v>0</v>
      </c>
      <c r="N39" s="140"/>
      <c r="O39" s="357"/>
      <c r="P39" s="358">
        <v>0</v>
      </c>
      <c r="Q39" s="140"/>
      <c r="R39" s="357"/>
      <c r="S39" s="358">
        <v>0</v>
      </c>
      <c r="T39" s="140"/>
      <c r="U39" s="357"/>
      <c r="V39" s="358">
        <v>0</v>
      </c>
      <c r="W39" s="140"/>
      <c r="X39" s="357"/>
      <c r="Y39" s="358">
        <v>0</v>
      </c>
      <c r="Z39" s="516">
        <f t="shared" ref="Z39:Z45" si="29">SUM(M39:Y39)</f>
        <v>0</v>
      </c>
      <c r="AA39" s="54"/>
      <c r="AG39" s="54"/>
    </row>
    <row r="40" spans="1:33" x14ac:dyDescent="0.2">
      <c r="A40" s="740" t="s">
        <v>48</v>
      </c>
      <c r="B40" s="734"/>
      <c r="C40" s="734"/>
      <c r="D40" s="734"/>
      <c r="E40" s="734"/>
      <c r="F40" s="734"/>
      <c r="G40" s="734"/>
      <c r="H40" s="734"/>
      <c r="I40" s="734"/>
      <c r="J40" s="734"/>
      <c r="K40" s="140"/>
      <c r="L40" s="357"/>
      <c r="M40" s="358">
        <v>0</v>
      </c>
      <c r="N40" s="140"/>
      <c r="O40" s="357"/>
      <c r="P40" s="358">
        <v>0</v>
      </c>
      <c r="Q40" s="140"/>
      <c r="R40" s="357"/>
      <c r="S40" s="358">
        <v>0</v>
      </c>
      <c r="T40" s="140"/>
      <c r="U40" s="357"/>
      <c r="V40" s="358">
        <v>0</v>
      </c>
      <c r="W40" s="140"/>
      <c r="X40" s="357"/>
      <c r="Y40" s="358">
        <v>0</v>
      </c>
      <c r="Z40" s="516">
        <f t="shared" si="29"/>
        <v>0</v>
      </c>
      <c r="AA40" s="54"/>
      <c r="AG40" s="54"/>
    </row>
    <row r="41" spans="1:33" ht="12.75" customHeight="1" x14ac:dyDescent="0.2">
      <c r="A41" s="741" t="s">
        <v>72</v>
      </c>
      <c r="B41" s="690"/>
      <c r="C41" s="690"/>
      <c r="D41" s="690"/>
      <c r="E41" s="690"/>
      <c r="F41" s="690"/>
      <c r="G41" s="690"/>
      <c r="H41" s="735"/>
      <c r="I41" s="895">
        <v>0.05</v>
      </c>
      <c r="J41" s="736">
        <v>0</v>
      </c>
      <c r="K41" s="142"/>
      <c r="L41" s="518"/>
      <c r="M41" s="361">
        <f>J41</f>
        <v>0</v>
      </c>
      <c r="N41" s="142"/>
      <c r="O41" s="518"/>
      <c r="P41" s="361">
        <f>ROUND(M41*(1+$I$41),0)</f>
        <v>0</v>
      </c>
      <c r="Q41" s="142"/>
      <c r="R41" s="518"/>
      <c r="S41" s="361">
        <f>ROUND(P41*(1+$I$41),0)</f>
        <v>0</v>
      </c>
      <c r="T41" s="142"/>
      <c r="U41" s="518"/>
      <c r="V41" s="361">
        <f>ROUND(S41*(1+$I$41),0)</f>
        <v>0</v>
      </c>
      <c r="W41" s="142"/>
      <c r="X41" s="518"/>
      <c r="Y41" s="361">
        <f>ROUND(V41*(1+$I$41),0)</f>
        <v>0</v>
      </c>
      <c r="Z41" s="516">
        <f t="shared" si="29"/>
        <v>0</v>
      </c>
      <c r="AA41" s="48"/>
      <c r="AG41" s="48"/>
    </row>
    <row r="42" spans="1:33" ht="12.75" customHeight="1" x14ac:dyDescent="0.2">
      <c r="A42" s="740" t="s">
        <v>86</v>
      </c>
      <c r="B42" s="734"/>
      <c r="C42" s="737"/>
      <c r="D42" s="734"/>
      <c r="E42" s="734"/>
      <c r="F42" s="734"/>
      <c r="G42" s="734"/>
      <c r="H42" s="734"/>
      <c r="I42" s="734"/>
      <c r="J42" s="734"/>
      <c r="K42" s="140"/>
      <c r="L42" s="357"/>
      <c r="M42" s="358">
        <v>0</v>
      </c>
      <c r="N42" s="140"/>
      <c r="O42" s="357"/>
      <c r="P42" s="358">
        <v>0</v>
      </c>
      <c r="Q42" s="140"/>
      <c r="R42" s="357"/>
      <c r="S42" s="358">
        <v>0</v>
      </c>
      <c r="T42" s="140"/>
      <c r="U42" s="357"/>
      <c r="V42" s="358">
        <v>0</v>
      </c>
      <c r="W42" s="140"/>
      <c r="X42" s="357"/>
      <c r="Y42" s="358">
        <v>0</v>
      </c>
      <c r="Z42" s="516">
        <f t="shared" si="29"/>
        <v>0</v>
      </c>
      <c r="AA42" s="48"/>
      <c r="AG42" s="48"/>
    </row>
    <row r="43" spans="1:33" ht="12.75" customHeight="1" x14ac:dyDescent="0.2">
      <c r="A43" s="740" t="s">
        <v>27</v>
      </c>
      <c r="B43" s="734"/>
      <c r="C43" s="737"/>
      <c r="D43" s="734"/>
      <c r="E43" s="734"/>
      <c r="F43" s="734"/>
      <c r="G43" s="734"/>
      <c r="H43" s="734"/>
      <c r="I43" s="734"/>
      <c r="J43" s="734"/>
      <c r="K43" s="140"/>
      <c r="L43" s="357"/>
      <c r="M43" s="358">
        <v>0</v>
      </c>
      <c r="N43" s="140"/>
      <c r="O43" s="357"/>
      <c r="P43" s="358">
        <v>0</v>
      </c>
      <c r="Q43" s="140"/>
      <c r="R43" s="357"/>
      <c r="S43" s="358">
        <v>0</v>
      </c>
      <c r="T43" s="140"/>
      <c r="U43" s="357"/>
      <c r="V43" s="358">
        <v>0</v>
      </c>
      <c r="W43" s="140"/>
      <c r="X43" s="357"/>
      <c r="Y43" s="358">
        <v>0</v>
      </c>
      <c r="Z43" s="516">
        <f t="shared" si="29"/>
        <v>0</v>
      </c>
      <c r="AA43" s="48"/>
      <c r="AG43" s="48"/>
    </row>
    <row r="44" spans="1:33" x14ac:dyDescent="0.2">
      <c r="A44" s="741" t="s">
        <v>28</v>
      </c>
      <c r="B44" s="690"/>
      <c r="C44" s="690"/>
      <c r="D44" s="690"/>
      <c r="E44" s="690"/>
      <c r="F44" s="690"/>
      <c r="G44" s="690"/>
      <c r="H44" s="690"/>
      <c r="I44" s="690"/>
      <c r="J44" s="690"/>
      <c r="K44" s="140"/>
      <c r="L44" s="357"/>
      <c r="M44" s="358">
        <v>0</v>
      </c>
      <c r="N44" s="140"/>
      <c r="O44" s="357"/>
      <c r="P44" s="358">
        <v>0</v>
      </c>
      <c r="Q44" s="140"/>
      <c r="R44" s="357"/>
      <c r="S44" s="358">
        <v>0</v>
      </c>
      <c r="T44" s="140"/>
      <c r="U44" s="357"/>
      <c r="V44" s="358">
        <v>0</v>
      </c>
      <c r="W44" s="140"/>
      <c r="X44" s="357"/>
      <c r="Y44" s="358">
        <v>0</v>
      </c>
      <c r="Z44" s="516">
        <f t="shared" si="29"/>
        <v>0</v>
      </c>
      <c r="AA44" s="48"/>
      <c r="AG44" s="48"/>
    </row>
    <row r="45" spans="1:33" x14ac:dyDescent="0.2">
      <c r="A45" s="742" t="s">
        <v>29</v>
      </c>
      <c r="B45" s="738"/>
      <c r="C45" s="738"/>
      <c r="D45" s="738"/>
      <c r="E45" s="738"/>
      <c r="F45" s="738"/>
      <c r="G45" s="738"/>
      <c r="H45" s="738"/>
      <c r="I45" s="738"/>
      <c r="J45" s="738"/>
      <c r="K45" s="116"/>
      <c r="L45" s="353"/>
      <c r="M45" s="354">
        <v>0</v>
      </c>
      <c r="N45" s="116"/>
      <c r="O45" s="353"/>
      <c r="P45" s="354">
        <v>0</v>
      </c>
      <c r="Q45" s="116"/>
      <c r="R45" s="353"/>
      <c r="S45" s="354">
        <v>0</v>
      </c>
      <c r="T45" s="116"/>
      <c r="U45" s="353"/>
      <c r="V45" s="354">
        <v>0</v>
      </c>
      <c r="W45" s="116"/>
      <c r="X45" s="353"/>
      <c r="Y45" s="354">
        <v>0</v>
      </c>
      <c r="Z45" s="519">
        <f t="shared" si="29"/>
        <v>0</v>
      </c>
      <c r="AA45" s="48"/>
      <c r="AG45" s="48"/>
    </row>
    <row r="46" spans="1:33" x14ac:dyDescent="0.2">
      <c r="A46" s="621" t="s">
        <v>30</v>
      </c>
      <c r="B46" s="602"/>
      <c r="C46" s="602"/>
      <c r="D46" s="602"/>
      <c r="E46" s="602"/>
      <c r="F46" s="602"/>
      <c r="G46" s="602"/>
      <c r="H46" s="602"/>
      <c r="I46" s="602"/>
      <c r="J46" s="615"/>
      <c r="K46" s="261"/>
      <c r="L46" s="355"/>
      <c r="M46" s="356">
        <f>SUM(M38:M45)</f>
        <v>0</v>
      </c>
      <c r="N46" s="261"/>
      <c r="O46" s="355"/>
      <c r="P46" s="356">
        <f>SUM(P38:P45)</f>
        <v>0</v>
      </c>
      <c r="Q46" s="261"/>
      <c r="R46" s="355"/>
      <c r="S46" s="356">
        <f>SUM(S38:S45)</f>
        <v>0</v>
      </c>
      <c r="T46" s="261"/>
      <c r="U46" s="355"/>
      <c r="V46" s="356">
        <f>SUM(V38:V45)</f>
        <v>0</v>
      </c>
      <c r="W46" s="261"/>
      <c r="X46" s="355"/>
      <c r="Y46" s="356">
        <f>SUM(Y38:Y45)</f>
        <v>0</v>
      </c>
      <c r="Z46" s="531">
        <f t="shared" ref="Z46" si="30">SUM(Z38:Z45)</f>
        <v>0</v>
      </c>
      <c r="AA46" s="48"/>
      <c r="AG46" s="48"/>
    </row>
    <row r="47" spans="1:33" s="656" customFormat="1" x14ac:dyDescent="0.2">
      <c r="A47" s="759"/>
      <c r="B47" s="760"/>
      <c r="C47" s="663"/>
      <c r="D47" s="761"/>
      <c r="E47" s="761"/>
      <c r="F47" s="761"/>
      <c r="G47" s="761"/>
      <c r="H47" s="761"/>
      <c r="I47" s="664"/>
      <c r="J47" s="664"/>
      <c r="K47" s="664"/>
      <c r="L47" s="667"/>
      <c r="M47" s="667"/>
      <c r="N47" s="667"/>
      <c r="O47" s="667"/>
      <c r="P47" s="667"/>
      <c r="Q47" s="667"/>
      <c r="R47" s="667"/>
      <c r="S47" s="667"/>
      <c r="T47" s="667"/>
      <c r="U47" s="667"/>
      <c r="V47" s="667"/>
      <c r="W47" s="667"/>
      <c r="X47" s="667"/>
      <c r="Y47" s="667"/>
      <c r="Z47" s="762"/>
      <c r="AA47" s="667"/>
      <c r="AG47" s="667"/>
    </row>
    <row r="48" spans="1:33" x14ac:dyDescent="0.2">
      <c r="A48" s="507" t="s">
        <v>31</v>
      </c>
      <c r="B48" s="36"/>
      <c r="C48" s="26"/>
      <c r="D48" s="26"/>
      <c r="E48" s="26"/>
      <c r="F48" s="26"/>
      <c r="G48" s="26"/>
      <c r="H48" s="26"/>
      <c r="I48" s="27"/>
      <c r="J48" s="27"/>
      <c r="K48" s="27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534"/>
      <c r="AA48" s="9"/>
      <c r="AE48" s="4"/>
      <c r="AG48" s="9"/>
    </row>
    <row r="49" spans="1:35" x14ac:dyDescent="0.2">
      <c r="A49" s="521"/>
      <c r="B49" s="79"/>
      <c r="C49" s="79"/>
      <c r="D49" s="79"/>
      <c r="E49" s="79"/>
      <c r="F49" s="79"/>
      <c r="G49" s="79"/>
      <c r="H49" s="79"/>
      <c r="I49" s="915" t="s">
        <v>44</v>
      </c>
      <c r="J49" s="917"/>
      <c r="K49" s="144"/>
      <c r="L49" s="493"/>
      <c r="M49" s="364">
        <v>0</v>
      </c>
      <c r="N49" s="144"/>
      <c r="O49" s="493"/>
      <c r="P49" s="364">
        <v>0</v>
      </c>
      <c r="Q49" s="144"/>
      <c r="R49" s="493"/>
      <c r="S49" s="364">
        <v>0</v>
      </c>
      <c r="T49" s="144"/>
      <c r="U49" s="493"/>
      <c r="V49" s="364">
        <v>0</v>
      </c>
      <c r="W49" s="144"/>
      <c r="X49" s="493"/>
      <c r="Y49" s="364">
        <v>0</v>
      </c>
      <c r="Z49" s="509">
        <f>SUM(M49:Y49)</f>
        <v>0</v>
      </c>
      <c r="AA49" s="48"/>
      <c r="AE49" s="4"/>
      <c r="AG49" s="48"/>
    </row>
    <row r="50" spans="1:35" x14ac:dyDescent="0.2">
      <c r="A50" s="522" t="s">
        <v>75</v>
      </c>
      <c r="B50" s="924"/>
      <c r="C50" s="924"/>
      <c r="D50" s="924"/>
      <c r="E50" s="260"/>
      <c r="F50" s="260"/>
      <c r="G50" s="260"/>
      <c r="H50" s="260"/>
      <c r="I50" s="918" t="s">
        <v>33</v>
      </c>
      <c r="J50" s="920"/>
      <c r="K50" s="146"/>
      <c r="L50" s="357"/>
      <c r="M50" s="358">
        <v>0</v>
      </c>
      <c r="N50" s="146"/>
      <c r="O50" s="357"/>
      <c r="P50" s="358">
        <v>0</v>
      </c>
      <c r="Q50" s="146"/>
      <c r="R50" s="357"/>
      <c r="S50" s="358">
        <v>0</v>
      </c>
      <c r="T50" s="146"/>
      <c r="U50" s="357"/>
      <c r="V50" s="358">
        <v>0</v>
      </c>
      <c r="W50" s="146"/>
      <c r="X50" s="357"/>
      <c r="Y50" s="358">
        <v>0</v>
      </c>
      <c r="Z50" s="523">
        <f>SUM(M50:Y50)</f>
        <v>0</v>
      </c>
      <c r="AA50" s="48"/>
      <c r="AE50" s="4"/>
      <c r="AG50" s="48"/>
    </row>
    <row r="51" spans="1:35" s="12" customFormat="1" x14ac:dyDescent="0.2">
      <c r="A51" s="524"/>
      <c r="B51" s="85"/>
      <c r="C51" s="85"/>
      <c r="D51" s="85"/>
      <c r="E51" s="85"/>
      <c r="F51" s="85"/>
      <c r="G51" s="85"/>
      <c r="H51" s="85"/>
      <c r="I51" s="912" t="s">
        <v>45</v>
      </c>
      <c r="J51" s="914"/>
      <c r="K51" s="147"/>
      <c r="L51" s="365"/>
      <c r="M51" s="366">
        <f>M49+M50</f>
        <v>0</v>
      </c>
      <c r="N51" s="147"/>
      <c r="O51" s="365"/>
      <c r="P51" s="366">
        <f>P49+P50</f>
        <v>0</v>
      </c>
      <c r="Q51" s="147"/>
      <c r="R51" s="365"/>
      <c r="S51" s="366">
        <f>S49+S50</f>
        <v>0</v>
      </c>
      <c r="T51" s="147"/>
      <c r="U51" s="365"/>
      <c r="V51" s="366">
        <f>V49+V50</f>
        <v>0</v>
      </c>
      <c r="W51" s="147"/>
      <c r="X51" s="365"/>
      <c r="Y51" s="366">
        <f>Y49+Y50</f>
        <v>0</v>
      </c>
      <c r="Z51" s="525">
        <f>SUM(Z49:Z50)</f>
        <v>0</v>
      </c>
      <c r="AA51" s="55"/>
      <c r="AE51" s="13"/>
      <c r="AG51" s="55"/>
    </row>
    <row r="52" spans="1:35" x14ac:dyDescent="0.2">
      <c r="A52" s="526"/>
      <c r="B52" s="86"/>
      <c r="C52" s="86"/>
      <c r="D52" s="86"/>
      <c r="E52" s="86"/>
      <c r="F52" s="86"/>
      <c r="G52" s="86"/>
      <c r="H52" s="86"/>
      <c r="I52" s="915" t="s">
        <v>44</v>
      </c>
      <c r="J52" s="917"/>
      <c r="K52" s="144"/>
      <c r="L52" s="493"/>
      <c r="M52" s="364">
        <v>0</v>
      </c>
      <c r="N52" s="144"/>
      <c r="O52" s="493"/>
      <c r="P52" s="364">
        <v>0</v>
      </c>
      <c r="Q52" s="144"/>
      <c r="R52" s="493"/>
      <c r="S52" s="364">
        <v>0</v>
      </c>
      <c r="T52" s="144"/>
      <c r="U52" s="493"/>
      <c r="V52" s="364">
        <v>0</v>
      </c>
      <c r="W52" s="144"/>
      <c r="X52" s="493"/>
      <c r="Y52" s="364">
        <v>0</v>
      </c>
      <c r="Z52" s="509">
        <f t="shared" ref="Z52:Z53" si="31">SUM(M52:Y52)</f>
        <v>0</v>
      </c>
      <c r="AA52" s="48"/>
      <c r="AE52" s="4"/>
      <c r="AG52" s="48"/>
    </row>
    <row r="53" spans="1:35" x14ac:dyDescent="0.2">
      <c r="A53" s="522" t="s">
        <v>76</v>
      </c>
      <c r="B53" s="924"/>
      <c r="C53" s="924"/>
      <c r="D53" s="924"/>
      <c r="E53" s="260"/>
      <c r="F53" s="260"/>
      <c r="G53" s="260"/>
      <c r="H53" s="260"/>
      <c r="I53" s="918" t="s">
        <v>33</v>
      </c>
      <c r="J53" s="920"/>
      <c r="K53" s="146"/>
      <c r="L53" s="357"/>
      <c r="M53" s="358">
        <v>0</v>
      </c>
      <c r="N53" s="146"/>
      <c r="O53" s="357"/>
      <c r="P53" s="358">
        <v>0</v>
      </c>
      <c r="Q53" s="146"/>
      <c r="R53" s="357"/>
      <c r="S53" s="358">
        <v>0</v>
      </c>
      <c r="T53" s="146"/>
      <c r="U53" s="357"/>
      <c r="V53" s="358">
        <v>0</v>
      </c>
      <c r="W53" s="146"/>
      <c r="X53" s="357"/>
      <c r="Y53" s="358">
        <v>0</v>
      </c>
      <c r="Z53" s="523">
        <f t="shared" si="31"/>
        <v>0</v>
      </c>
      <c r="AA53" s="48"/>
      <c r="AE53" s="4"/>
      <c r="AG53" s="48"/>
    </row>
    <row r="54" spans="1:35" s="12" customFormat="1" x14ac:dyDescent="0.2">
      <c r="A54" s="524"/>
      <c r="B54" s="85"/>
      <c r="C54" s="85"/>
      <c r="D54" s="85"/>
      <c r="E54" s="85"/>
      <c r="F54" s="85"/>
      <c r="G54" s="85"/>
      <c r="H54" s="85"/>
      <c r="I54" s="912" t="s">
        <v>45</v>
      </c>
      <c r="J54" s="914"/>
      <c r="K54" s="147"/>
      <c r="L54" s="365"/>
      <c r="M54" s="366">
        <f>SUM(M52:M53)</f>
        <v>0</v>
      </c>
      <c r="N54" s="147"/>
      <c r="O54" s="365"/>
      <c r="P54" s="366">
        <f>SUM(P52:P53)</f>
        <v>0</v>
      </c>
      <c r="Q54" s="147"/>
      <c r="R54" s="365"/>
      <c r="S54" s="366">
        <f>SUM(S52:S53)</f>
        <v>0</v>
      </c>
      <c r="T54" s="147"/>
      <c r="U54" s="365"/>
      <c r="V54" s="366">
        <f>SUM(V52:V53)</f>
        <v>0</v>
      </c>
      <c r="W54" s="147"/>
      <c r="X54" s="365"/>
      <c r="Y54" s="366">
        <f>SUM(Y52:Y53)</f>
        <v>0</v>
      </c>
      <c r="Z54" s="525">
        <f>SUM(Z52:Z53)</f>
        <v>0</v>
      </c>
      <c r="AA54" s="55"/>
      <c r="AE54" s="13"/>
      <c r="AG54" s="55"/>
    </row>
    <row r="55" spans="1:35" x14ac:dyDescent="0.2">
      <c r="A55" s="527" t="s">
        <v>39</v>
      </c>
      <c r="B55" s="150"/>
      <c r="C55" s="151"/>
      <c r="D55" s="151"/>
      <c r="E55" s="151"/>
      <c r="F55" s="151"/>
      <c r="G55" s="151"/>
      <c r="H55" s="151"/>
      <c r="I55" s="152"/>
      <c r="J55" s="152"/>
      <c r="K55" s="153"/>
      <c r="L55" s="367"/>
      <c r="M55" s="366">
        <f>M51+M54</f>
        <v>0</v>
      </c>
      <c r="N55" s="153"/>
      <c r="O55" s="367"/>
      <c r="P55" s="366">
        <f>P51+P54</f>
        <v>0</v>
      </c>
      <c r="Q55" s="153"/>
      <c r="R55" s="367"/>
      <c r="S55" s="366">
        <f>S51+S54</f>
        <v>0</v>
      </c>
      <c r="T55" s="153"/>
      <c r="U55" s="367"/>
      <c r="V55" s="366">
        <f>V51+V54</f>
        <v>0</v>
      </c>
      <c r="W55" s="153"/>
      <c r="X55" s="367"/>
      <c r="Y55" s="366">
        <f>Y51+Y54</f>
        <v>0</v>
      </c>
      <c r="Z55" s="528">
        <f>Z51+Z54</f>
        <v>0</v>
      </c>
      <c r="AA55" s="48"/>
      <c r="AE55" s="4"/>
      <c r="AG55" s="48"/>
    </row>
    <row r="56" spans="1:35" s="656" customFormat="1" ht="13.5" thickBot="1" x14ac:dyDescent="0.25">
      <c r="A56" s="763"/>
      <c r="B56" s="661"/>
      <c r="C56" s="662"/>
      <c r="D56" s="662"/>
      <c r="E56" s="662"/>
      <c r="F56" s="662"/>
      <c r="G56" s="662"/>
      <c r="H56" s="662"/>
      <c r="I56" s="664"/>
      <c r="J56" s="664"/>
      <c r="K56" s="664"/>
      <c r="L56" s="653"/>
      <c r="M56" s="653"/>
      <c r="N56" s="653"/>
      <c r="O56" s="653"/>
      <c r="P56" s="653"/>
      <c r="Q56" s="653"/>
      <c r="R56" s="653"/>
      <c r="S56" s="653"/>
      <c r="T56" s="653"/>
      <c r="U56" s="653"/>
      <c r="V56" s="653"/>
      <c r="W56" s="653"/>
      <c r="X56" s="653"/>
      <c r="Y56" s="653"/>
      <c r="Z56" s="764"/>
      <c r="AA56" s="653"/>
      <c r="AE56" s="765"/>
      <c r="AG56" s="653"/>
    </row>
    <row r="57" spans="1:35" ht="13.5" customHeight="1" thickBot="1" x14ac:dyDescent="0.25">
      <c r="A57" s="697" t="s">
        <v>32</v>
      </c>
      <c r="B57" s="698"/>
      <c r="C57" s="698"/>
      <c r="D57" s="698"/>
      <c r="E57" s="698"/>
      <c r="F57" s="698"/>
      <c r="G57" s="698"/>
      <c r="H57" s="698"/>
      <c r="I57" s="698"/>
      <c r="J57" s="699"/>
      <c r="K57" s="154"/>
      <c r="L57" s="349"/>
      <c r="M57" s="350">
        <f>M17+M22+M27+M35+M46+M55</f>
        <v>0</v>
      </c>
      <c r="N57" s="154"/>
      <c r="O57" s="349"/>
      <c r="P57" s="350">
        <f>P17+P22+P27+P35+P46+P55</f>
        <v>0</v>
      </c>
      <c r="Q57" s="154"/>
      <c r="R57" s="349"/>
      <c r="S57" s="350">
        <f>S17+S22+S27+S35+S46+S55</f>
        <v>0</v>
      </c>
      <c r="T57" s="154"/>
      <c r="U57" s="349"/>
      <c r="V57" s="350">
        <f>V17+V22+V27+V35+V46+V55</f>
        <v>0</v>
      </c>
      <c r="W57" s="154"/>
      <c r="X57" s="349"/>
      <c r="Y57" s="350">
        <f>Y17+Y22+Y27+Y35+Y46+Y55</f>
        <v>0</v>
      </c>
      <c r="Z57" s="501">
        <f>Z17+Z22+Z27+Z35+Z46+Z55</f>
        <v>0</v>
      </c>
      <c r="AA57" s="48"/>
      <c r="AE57" s="4"/>
      <c r="AG57" s="48"/>
    </row>
    <row r="58" spans="1:35" s="656" customFormat="1" x14ac:dyDescent="0.2">
      <c r="A58" s="766"/>
      <c r="C58" s="663"/>
      <c r="D58" s="761"/>
      <c r="E58" s="761"/>
      <c r="F58" s="761"/>
      <c r="G58" s="761"/>
      <c r="H58" s="761"/>
      <c r="I58" s="664"/>
      <c r="J58" s="664"/>
      <c r="K58" s="664"/>
      <c r="L58" s="653"/>
      <c r="M58" s="653"/>
      <c r="N58" s="653"/>
      <c r="O58" s="653"/>
      <c r="P58" s="653"/>
      <c r="Q58" s="653"/>
      <c r="R58" s="653"/>
      <c r="S58" s="653"/>
      <c r="T58" s="653"/>
      <c r="U58" s="653"/>
      <c r="V58" s="653"/>
      <c r="W58" s="653"/>
      <c r="X58" s="653"/>
      <c r="Y58" s="653"/>
      <c r="Z58" s="764"/>
      <c r="AA58" s="653"/>
      <c r="AC58" s="767"/>
      <c r="AD58" s="767"/>
      <c r="AE58" s="768"/>
      <c r="AF58" s="767"/>
      <c r="AG58" s="653"/>
      <c r="AH58" s="767"/>
      <c r="AI58" s="767"/>
    </row>
    <row r="59" spans="1:35" x14ac:dyDescent="0.2">
      <c r="A59" s="507" t="s">
        <v>33</v>
      </c>
      <c r="B59" s="36"/>
      <c r="C59" s="26"/>
      <c r="D59" s="26"/>
      <c r="E59" s="26"/>
      <c r="F59" s="26"/>
      <c r="G59" s="26"/>
      <c r="H59" s="26"/>
      <c r="I59" s="27"/>
      <c r="J59" s="27"/>
      <c r="K59" s="27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514"/>
      <c r="AA59" s="9"/>
      <c r="AE59" s="4"/>
      <c r="AG59" s="9"/>
    </row>
    <row r="60" spans="1:35" s="656" customFormat="1" x14ac:dyDescent="0.2">
      <c r="A60" s="769" t="s">
        <v>34</v>
      </c>
      <c r="B60" s="770"/>
      <c r="C60" s="770"/>
      <c r="D60" s="770"/>
      <c r="E60" s="770"/>
      <c r="F60" s="770"/>
      <c r="G60" s="770"/>
      <c r="H60" s="770"/>
      <c r="I60" s="770"/>
      <c r="J60" s="771"/>
      <c r="K60" s="155"/>
      <c r="L60" s="906"/>
      <c r="M60" s="907"/>
      <c r="N60" s="155"/>
      <c r="O60" s="906"/>
      <c r="P60" s="907"/>
      <c r="Q60" s="155"/>
      <c r="R60" s="906"/>
      <c r="S60" s="907"/>
      <c r="T60" s="155"/>
      <c r="U60" s="906"/>
      <c r="V60" s="907"/>
      <c r="W60" s="155"/>
      <c r="X60" s="906"/>
      <c r="Y60" s="907"/>
      <c r="Z60" s="764"/>
      <c r="AA60" s="653"/>
      <c r="AE60" s="765"/>
      <c r="AG60" s="653"/>
    </row>
    <row r="61" spans="1:35" s="6" customFormat="1" ht="13.5" customHeight="1" thickBot="1" x14ac:dyDescent="0.25">
      <c r="A61" s="772" t="s">
        <v>202</v>
      </c>
      <c r="B61" s="773"/>
      <c r="C61" s="773"/>
      <c r="D61" s="773"/>
      <c r="E61" s="773"/>
      <c r="F61" s="773"/>
      <c r="G61" s="773"/>
      <c r="H61" s="773"/>
      <c r="I61" s="773"/>
      <c r="J61" s="774"/>
      <c r="K61" s="264"/>
      <c r="L61" s="157"/>
      <c r="M61" s="494">
        <f>M57-(M22+M35+M41+M42+M55)+IF(SUM($L$51:M$51)&gt;25000,MAX(0,25000-SUM($L51:L51)),M$51)+IF(SUM($L$54:M$54)&gt;25000,MAX(0,25000-SUM($L54:L54)),M$54)</f>
        <v>0</v>
      </c>
      <c r="N61" s="264"/>
      <c r="O61" s="157"/>
      <c r="P61" s="494">
        <f>P57-(P22+P35+P41+P42+P55)+IF(SUM($L$51:P$51)&gt;25000,MAX(0,25000-SUM($L51:O51)),P$51)+IF(SUM($L$54:P$54)&gt;25000,MAX(0,25000-SUM($L54:O54)),P$54)</f>
        <v>0</v>
      </c>
      <c r="Q61" s="264"/>
      <c r="R61" s="157"/>
      <c r="S61" s="494">
        <f>S57-(S22+S35+S41+S42+S55)+IF(SUM($L$51:S$51)&gt;25000,MAX(0,25000-SUM($L51:R51)),S$51)+IF(SUM($L$54:S$54)&gt;25000,MAX(0,25000-SUM($L54:R54)),S$54)</f>
        <v>0</v>
      </c>
      <c r="T61" s="264"/>
      <c r="U61" s="157"/>
      <c r="V61" s="494">
        <f>V57-(V22+V35+V41+V42+V55)+IF(SUM($L$51:V$51)&gt;25000,MAX(0,25000-SUM($L51:U51)),V$51)+IF(SUM($L$54:V$54)&gt;25000,MAX(0,25000-SUM($L54:U54)),V$54)</f>
        <v>0</v>
      </c>
      <c r="W61" s="264"/>
      <c r="X61" s="157"/>
      <c r="Y61" s="494">
        <f>Y57-(Y22+Y35+Y41+Y42+Y55)+IF(SUM($L$51:Y$51)&gt;25000,MAX(0,25000-SUM($L51:X51)),Y$51)+IF(SUM($L$54:Y$54)&gt;25000,MAX(0,25000-SUM($L54:X54)),Y$54)</f>
        <v>0</v>
      </c>
      <c r="Z61" s="529">
        <f>SUM(M61:Y61)</f>
        <v>0</v>
      </c>
      <c r="AA61" s="56"/>
      <c r="AE61" s="16"/>
      <c r="AG61" s="56"/>
    </row>
    <row r="62" spans="1:35" s="5" customFormat="1" ht="13.5" customHeight="1" thickBot="1" x14ac:dyDescent="0.25">
      <c r="A62" s="697" t="s">
        <v>35</v>
      </c>
      <c r="B62" s="698"/>
      <c r="C62" s="698"/>
      <c r="D62" s="698"/>
      <c r="E62" s="698"/>
      <c r="F62" s="698"/>
      <c r="G62" s="698"/>
      <c r="H62" s="698"/>
      <c r="I62" s="698"/>
      <c r="J62" s="71">
        <v>0.5</v>
      </c>
      <c r="K62" s="159"/>
      <c r="L62" s="369"/>
      <c r="M62" s="350">
        <f>ROUND(M61*$J$62,0)</f>
        <v>0</v>
      </c>
      <c r="N62" s="159"/>
      <c r="O62" s="369"/>
      <c r="P62" s="350">
        <f>ROUND(P61*$J$62,0)</f>
        <v>0</v>
      </c>
      <c r="Q62" s="159"/>
      <c r="R62" s="369"/>
      <c r="S62" s="350">
        <f>ROUND(S61*$J$62,0)</f>
        <v>0</v>
      </c>
      <c r="T62" s="159"/>
      <c r="U62" s="369"/>
      <c r="V62" s="350">
        <f>ROUND(V61*$J$62,0)</f>
        <v>0</v>
      </c>
      <c r="W62" s="159"/>
      <c r="X62" s="369"/>
      <c r="Y62" s="350">
        <f>ROUND(Y61*$J$62,0)</f>
        <v>0</v>
      </c>
      <c r="Z62" s="501">
        <f>SUM(M62:Y62)</f>
        <v>0</v>
      </c>
      <c r="AA62" s="48"/>
      <c r="AE62" s="17"/>
      <c r="AG62" s="48"/>
    </row>
    <row r="63" spans="1:35" ht="13.5" thickBot="1" x14ac:dyDescent="0.25">
      <c r="A63" s="33" t="s">
        <v>36</v>
      </c>
      <c r="B63" s="38"/>
      <c r="C63" s="34"/>
      <c r="D63" s="34"/>
      <c r="E63" s="34"/>
      <c r="F63" s="34"/>
      <c r="G63" s="34"/>
      <c r="H63" s="34"/>
      <c r="I63" s="35"/>
      <c r="J63" s="35"/>
      <c r="K63" s="160"/>
      <c r="L63" s="370"/>
      <c r="M63" s="371">
        <f>M57+M62</f>
        <v>0</v>
      </c>
      <c r="N63" s="160"/>
      <c r="O63" s="370"/>
      <c r="P63" s="371">
        <f>P57+P62</f>
        <v>0</v>
      </c>
      <c r="Q63" s="160"/>
      <c r="R63" s="370"/>
      <c r="S63" s="371">
        <f>S57+S62</f>
        <v>0</v>
      </c>
      <c r="T63" s="160"/>
      <c r="U63" s="370"/>
      <c r="V63" s="371">
        <f>V57+V62</f>
        <v>0</v>
      </c>
      <c r="W63" s="160"/>
      <c r="X63" s="370"/>
      <c r="Y63" s="371">
        <f>Y57+Y62</f>
        <v>0</v>
      </c>
      <c r="Z63" s="502">
        <f>Z57+Z62</f>
        <v>0</v>
      </c>
      <c r="AA63" s="48"/>
      <c r="AE63" s="4"/>
      <c r="AG63" s="48"/>
    </row>
    <row r="64" spans="1:35" x14ac:dyDescent="0.2">
      <c r="C64" s="7"/>
      <c r="D64" s="7"/>
      <c r="E64" s="7"/>
      <c r="F64" s="7"/>
      <c r="G64" s="7"/>
      <c r="H64" s="7"/>
      <c r="I64" s="8"/>
      <c r="J64" s="8"/>
      <c r="K64" s="8"/>
      <c r="V64" s="6"/>
      <c r="AE64" s="4"/>
    </row>
  </sheetData>
  <sheetProtection formatCells="0" formatColumns="0" formatRows="0" insertColumns="0" insertRows="0" insertHyperlinks="0" deleteColumns="0" deleteRows="0" sort="0" autoFilter="0" pivotTables="0"/>
  <customSheetViews>
    <customSheetView guid="{843BFCF6-AF66-4DE9-9087-32A819643FC6}" fitToPage="1">
      <selection activeCell="O6" sqref="O6"/>
      <pageMargins left="0.7" right="0.7" top="0.75" bottom="0.75" header="0.3" footer="0.3"/>
      <pageSetup scale="70" orientation="portrait" r:id="rId1"/>
    </customSheetView>
  </customSheetViews>
  <mergeCells count="21">
    <mergeCell ref="B1:P1"/>
    <mergeCell ref="A29:B29"/>
    <mergeCell ref="A3:A4"/>
    <mergeCell ref="B3:B4"/>
    <mergeCell ref="W3:Y4"/>
    <mergeCell ref="AB3:AF4"/>
    <mergeCell ref="AG3:AG4"/>
    <mergeCell ref="AH3:AH4"/>
    <mergeCell ref="I49:J49"/>
    <mergeCell ref="B50:D50"/>
    <mergeCell ref="I50:J50"/>
    <mergeCell ref="I51:J51"/>
    <mergeCell ref="I52:J52"/>
    <mergeCell ref="B53:D53"/>
    <mergeCell ref="I53:J53"/>
    <mergeCell ref="I54:J54"/>
    <mergeCell ref="O60:P60"/>
    <mergeCell ref="R60:S60"/>
    <mergeCell ref="U60:V60"/>
    <mergeCell ref="X60:Y60"/>
    <mergeCell ref="L60:M60"/>
  </mergeCells>
  <conditionalFormatting sqref="D6">
    <cfRule type="expression" dxfId="38" priority="41">
      <formula>$C6="sum"</formula>
    </cfRule>
    <cfRule type="expression" dxfId="37" priority="42">
      <formula>$C6="acad"</formula>
    </cfRule>
    <cfRule type="expression" dxfId="36" priority="43">
      <formula>$C6="cal"</formula>
    </cfRule>
    <cfRule type="expression" dxfId="35" priority="44">
      <formula>$C6="hourly"</formula>
    </cfRule>
    <cfRule type="expression" dxfId="34" priority="45">
      <formula>$C6="grad"</formula>
    </cfRule>
  </conditionalFormatting>
  <conditionalFormatting sqref="D6:H8">
    <cfRule type="expression" dxfId="33" priority="1">
      <formula>$C6="sum"</formula>
    </cfRule>
    <cfRule type="expression" dxfId="32" priority="2">
      <formula>$C6="acad"</formula>
    </cfRule>
    <cfRule type="expression" dxfId="31" priority="3">
      <formula>$C6="cal"</formula>
    </cfRule>
    <cfRule type="expression" dxfId="30" priority="4">
      <formula>$C6="hourly"</formula>
    </cfRule>
    <cfRule type="expression" dxfId="29" priority="5">
      <formula>$C6="grad"</formula>
    </cfRule>
  </conditionalFormatting>
  <conditionalFormatting sqref="D7:H15">
    <cfRule type="expression" dxfId="28" priority="6">
      <formula>$C7="sum"</formula>
    </cfRule>
    <cfRule type="expression" dxfId="27" priority="7">
      <formula>$C7="acad"</formula>
    </cfRule>
    <cfRule type="expression" dxfId="26" priority="8">
      <formula>$C7="cal"</formula>
    </cfRule>
    <cfRule type="expression" dxfId="25" priority="9">
      <formula>$C7="hourly"</formula>
    </cfRule>
    <cfRule type="expression" dxfId="24" priority="10">
      <formula>$C7="grad"</formula>
    </cfRule>
  </conditionalFormatting>
  <conditionalFormatting sqref="J6:J15">
    <cfRule type="expression" dxfId="23" priority="46" stopIfTrue="1">
      <formula>#REF!="grad"</formula>
    </cfRule>
    <cfRule type="expression" dxfId="22" priority="47">
      <formula>#REF!&lt;&gt;"grad"</formula>
    </cfRule>
  </conditionalFormatting>
  <pageMargins left="0.7" right="0.7" top="0.75" bottom="0.75" header="0.3" footer="0.3"/>
  <pageSetup scale="29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63"/>
  <sheetViews>
    <sheetView zoomScaleNormal="100" workbookViewId="0">
      <selection activeCell="K10" sqref="K10"/>
    </sheetView>
  </sheetViews>
  <sheetFormatPr defaultColWidth="8.85546875" defaultRowHeight="12.75" outlineLevelCol="1" x14ac:dyDescent="0.2"/>
  <cols>
    <col min="1" max="1" width="21.140625" style="1" customWidth="1"/>
    <col min="2" max="2" width="20.5703125" style="1" customWidth="1"/>
    <col min="3" max="3" width="7.42578125" style="2" bestFit="1" customWidth="1"/>
    <col min="4" max="4" width="4.42578125" style="43" customWidth="1" outlineLevel="1"/>
    <col min="5" max="7" width="4.42578125" style="8" customWidth="1" outlineLevel="1"/>
    <col min="8" max="8" width="4.42578125" style="1" customWidth="1" outlineLevel="1"/>
    <col min="9" max="9" width="10.7109375" style="1" customWidth="1"/>
    <col min="10" max="10" width="11" style="1" customWidth="1"/>
    <col min="11" max="11" width="7.42578125" style="1" bestFit="1" customWidth="1"/>
    <col min="12" max="12" width="8.7109375" style="6" bestFit="1" customWidth="1"/>
    <col min="13" max="13" width="9.7109375" style="6" bestFit="1" customWidth="1"/>
    <col min="14" max="14" width="7.42578125" style="1" bestFit="1" customWidth="1"/>
    <col min="15" max="16" width="8.7109375" style="6" bestFit="1" customWidth="1"/>
    <col min="17" max="17" width="7.42578125" style="1" bestFit="1" customWidth="1"/>
    <col min="18" max="19" width="8.7109375" style="6" bestFit="1" customWidth="1"/>
    <col min="20" max="20" width="7.42578125" style="1" bestFit="1" customWidth="1"/>
    <col min="21" max="22" width="8.7109375" style="6" customWidth="1"/>
    <col min="23" max="23" width="7.42578125" style="1" bestFit="1" customWidth="1"/>
    <col min="24" max="24" width="8.7109375" style="802" customWidth="1"/>
    <col min="25" max="25" width="8.7109375" style="6" customWidth="1"/>
    <col min="26" max="26" width="9.7109375" style="6" bestFit="1" customWidth="1"/>
    <col min="27" max="27" width="12.7109375" style="1" bestFit="1" customWidth="1"/>
    <col min="28" max="34" width="8.85546875" style="1"/>
    <col min="35" max="37" width="9.28515625" style="1" bestFit="1" customWidth="1"/>
    <col min="38" max="38" width="9.28515625" style="1" customWidth="1"/>
    <col min="39" max="40" width="8.85546875" style="1"/>
    <col min="41" max="41" width="9.28515625" style="1" bestFit="1" customWidth="1"/>
    <col min="42" max="16384" width="8.85546875" style="1"/>
  </cols>
  <sheetData>
    <row r="1" spans="1:34" ht="15.75" x14ac:dyDescent="0.25">
      <c r="A1" s="800" t="s">
        <v>74</v>
      </c>
      <c r="B1" s="951" t="s">
        <v>111</v>
      </c>
      <c r="C1" s="951"/>
      <c r="D1" s="951"/>
      <c r="E1" s="951"/>
      <c r="F1" s="951"/>
      <c r="G1" s="951"/>
      <c r="H1" s="951"/>
      <c r="I1" s="951"/>
      <c r="J1" s="951"/>
      <c r="K1" s="951"/>
      <c r="L1" s="951"/>
      <c r="M1" s="951"/>
      <c r="N1" s="951"/>
      <c r="O1" s="951"/>
      <c r="P1" s="951"/>
      <c r="Q1" s="951"/>
      <c r="R1" s="952"/>
      <c r="S1" s="801"/>
    </row>
    <row r="2" spans="1:34" ht="15.75" thickBot="1" x14ac:dyDescent="0.3">
      <c r="A2" s="890" t="s">
        <v>40</v>
      </c>
      <c r="B2" s="263"/>
      <c r="E2" s="43"/>
      <c r="F2" s="43"/>
      <c r="G2" s="43"/>
      <c r="H2" s="43"/>
      <c r="I2" s="176"/>
      <c r="J2" s="176" t="s">
        <v>104</v>
      </c>
      <c r="K2" s="19">
        <v>0.03</v>
      </c>
      <c r="R2" s="802"/>
      <c r="X2" s="6"/>
      <c r="AE2" s="803"/>
    </row>
    <row r="3" spans="1:34" x14ac:dyDescent="0.2">
      <c r="A3" s="908" t="s">
        <v>51</v>
      </c>
      <c r="B3" s="910" t="s">
        <v>50</v>
      </c>
      <c r="C3" s="605" t="s">
        <v>97</v>
      </c>
      <c r="D3" s="726"/>
      <c r="E3" s="727"/>
      <c r="F3" s="727"/>
      <c r="G3" s="727"/>
      <c r="H3" s="728"/>
      <c r="I3" s="605" t="s">
        <v>96</v>
      </c>
      <c r="J3" s="605" t="s">
        <v>54</v>
      </c>
      <c r="K3" s="635"/>
      <c r="L3" s="636"/>
      <c r="M3" s="637"/>
      <c r="N3" s="606"/>
      <c r="O3" s="607"/>
      <c r="P3" s="608"/>
      <c r="Q3" s="606"/>
      <c r="R3" s="607"/>
      <c r="S3" s="608"/>
      <c r="T3" s="606"/>
      <c r="U3" s="607"/>
      <c r="V3" s="608"/>
      <c r="W3" s="939" t="s">
        <v>7</v>
      </c>
      <c r="X3" s="940"/>
      <c r="Y3" s="941"/>
      <c r="Z3" s="171" t="s">
        <v>8</v>
      </c>
      <c r="AA3" s="52"/>
      <c r="AB3" s="945" t="s">
        <v>43</v>
      </c>
      <c r="AC3" s="946"/>
      <c r="AD3" s="946"/>
      <c r="AE3" s="946"/>
      <c r="AF3" s="947"/>
      <c r="AG3" s="931" t="s">
        <v>88</v>
      </c>
      <c r="AH3" s="931" t="s">
        <v>90</v>
      </c>
    </row>
    <row r="4" spans="1:34" ht="13.5" thickBot="1" x14ac:dyDescent="0.25">
      <c r="A4" s="909"/>
      <c r="B4" s="911"/>
      <c r="C4" s="804" t="s">
        <v>94</v>
      </c>
      <c r="D4" s="729"/>
      <c r="E4" s="730"/>
      <c r="F4" s="730" t="s">
        <v>1</v>
      </c>
      <c r="G4" s="730"/>
      <c r="H4" s="731"/>
      <c r="I4" s="804" t="s">
        <v>53</v>
      </c>
      <c r="J4" s="804" t="s">
        <v>2</v>
      </c>
      <c r="K4" s="732"/>
      <c r="L4" s="619" t="s">
        <v>3</v>
      </c>
      <c r="M4" s="733"/>
      <c r="N4" s="618"/>
      <c r="O4" s="619" t="s">
        <v>4</v>
      </c>
      <c r="P4" s="620"/>
      <c r="Q4" s="618"/>
      <c r="R4" s="619" t="s">
        <v>5</v>
      </c>
      <c r="S4" s="620"/>
      <c r="T4" s="618"/>
      <c r="U4" s="619" t="s">
        <v>6</v>
      </c>
      <c r="V4" s="620"/>
      <c r="W4" s="942"/>
      <c r="X4" s="943"/>
      <c r="Y4" s="944"/>
      <c r="Z4" s="173"/>
      <c r="AA4" s="52"/>
      <c r="AB4" s="948"/>
      <c r="AC4" s="949"/>
      <c r="AD4" s="949"/>
      <c r="AE4" s="949"/>
      <c r="AF4" s="950"/>
      <c r="AG4" s="932"/>
      <c r="AH4" s="932"/>
    </row>
    <row r="5" spans="1:34" x14ac:dyDescent="0.2">
      <c r="A5" s="127" t="s">
        <v>49</v>
      </c>
      <c r="B5" s="128"/>
      <c r="C5" s="129"/>
      <c r="D5" s="130">
        <v>1</v>
      </c>
      <c r="E5" s="130">
        <v>2</v>
      </c>
      <c r="F5" s="130">
        <v>3</v>
      </c>
      <c r="G5" s="130">
        <v>4</v>
      </c>
      <c r="H5" s="130">
        <v>5</v>
      </c>
      <c r="I5" s="131"/>
      <c r="J5" s="131"/>
      <c r="K5" s="132" t="s">
        <v>81</v>
      </c>
      <c r="L5" s="133" t="s">
        <v>53</v>
      </c>
      <c r="M5" s="134" t="s">
        <v>54</v>
      </c>
      <c r="N5" s="132" t="s">
        <v>81</v>
      </c>
      <c r="O5" s="135" t="s">
        <v>53</v>
      </c>
      <c r="P5" s="136" t="s">
        <v>54</v>
      </c>
      <c r="Q5" s="137" t="s">
        <v>81</v>
      </c>
      <c r="R5" s="138" t="s">
        <v>53</v>
      </c>
      <c r="S5" s="136" t="s">
        <v>54</v>
      </c>
      <c r="T5" s="132" t="s">
        <v>81</v>
      </c>
      <c r="U5" s="135" t="s">
        <v>53</v>
      </c>
      <c r="V5" s="136" t="s">
        <v>54</v>
      </c>
      <c r="W5" s="132" t="s">
        <v>81</v>
      </c>
      <c r="X5" s="135" t="s">
        <v>53</v>
      </c>
      <c r="Y5" s="136" t="s">
        <v>54</v>
      </c>
      <c r="Z5" s="139"/>
      <c r="AA5" s="6"/>
      <c r="AB5" s="162" t="s">
        <v>3</v>
      </c>
      <c r="AC5" s="162" t="s">
        <v>4</v>
      </c>
      <c r="AD5" s="162" t="s">
        <v>5</v>
      </c>
      <c r="AE5" s="506" t="s">
        <v>6</v>
      </c>
      <c r="AF5" s="162" t="s">
        <v>7</v>
      </c>
      <c r="AG5" s="162" t="s">
        <v>89</v>
      </c>
      <c r="AH5" s="162" t="s">
        <v>91</v>
      </c>
    </row>
    <row r="6" spans="1:34" x14ac:dyDescent="0.2">
      <c r="A6" s="805"/>
      <c r="B6" s="806"/>
      <c r="C6" s="807"/>
      <c r="D6" s="418">
        <v>0</v>
      </c>
      <c r="E6" s="418">
        <v>0</v>
      </c>
      <c r="F6" s="418">
        <v>0</v>
      </c>
      <c r="G6" s="418">
        <v>0</v>
      </c>
      <c r="H6" s="418">
        <v>0</v>
      </c>
      <c r="I6" s="399">
        <v>0</v>
      </c>
      <c r="J6" s="808">
        <v>0</v>
      </c>
      <c r="K6" s="809">
        <f t="shared" ref="K6:K15" si="0">IF($C6="12-month",12*D6, IF($C6="9-month",9*D6, IF($C6="summer", 3*D6, IF($C6="grad",D6*6, IF($C6="hourly",D6/2080*12,0)))))</f>
        <v>0</v>
      </c>
      <c r="L6" s="403">
        <f t="shared" ref="L6:L15" si="1">ROUND(IF(C6="12-month",D6*I6,IF(C6="9-month",D6*I6,IF(C6="summer",I6*0.025*13*D6,IF(C6="grad",D6*I6,IF(C6="hourly",D6*I6,))))),0)</f>
        <v>0</v>
      </c>
      <c r="M6" s="404">
        <f>ROUND(L6*$J6,0)</f>
        <v>0</v>
      </c>
      <c r="N6" s="810">
        <f t="shared" ref="N6:N15" si="2">IF($C6="12-month",12*E6, IF($C6="9-month",9*E6, IF($C6="summer", 3*E6, IF($C6="grad",E6*6, IF($C6="hourly",E6/2080*12,0)))))</f>
        <v>0</v>
      </c>
      <c r="O6" s="811">
        <f>ROUND(IF(C6="12-month",E6*I6,IF(C6="9-month",E6*I6,IF(C6="summer",I6*0.025*13*E6,IF(C6="grad",E6*I6,IF(C6="hourly",E6*I6,)))))*(1+$K$2),0)</f>
        <v>0</v>
      </c>
      <c r="P6" s="404">
        <f>ROUND(O6*$J6,0)</f>
        <v>0</v>
      </c>
      <c r="Q6" s="810">
        <f t="shared" ref="Q6:Q15" si="3">IF($C6="12-month",12*F6, IF($C6="9-month",9*F6, IF($C6="summer", 3*F6, IF($C6="grad",F6*6, IF($C6="hourly",F6/2080*12,0)))))</f>
        <v>0</v>
      </c>
      <c r="R6" s="812">
        <f>ROUND(IF(C6="12-month",F6*I6,IF(C6="9-month",F6*I6,IF(C6="summer",I6*0.025*13*F6,IF(C6="grad",F6*I6,IF(C6="hourly",F6*I6,)))))*((1+$K$2)^2),0)</f>
        <v>0</v>
      </c>
      <c r="S6" s="404">
        <f>ROUND(R6*$J6,0)</f>
        <v>0</v>
      </c>
      <c r="T6" s="810">
        <f t="shared" ref="T6:T15" si="4">IF($C6="12-month",12*G6, IF($C6="9-month",9*G6, IF($C6="summer", 3*G6, IF($C6="grad",G6*6, IF($C6="hourly",G6/2080*12,0)))))</f>
        <v>0</v>
      </c>
      <c r="U6" s="812">
        <f>ROUND(IF(C6="12-month",G6*I6,IF(C6="9-month",G6*I6,IF(C6="summer",I6*0.025*13*G6,IF(C6="grad",G6*I6,IF(C6="hourly",G6*I6,)))))*((1+$K$2)^3),0)</f>
        <v>0</v>
      </c>
      <c r="V6" s="404">
        <f>ROUND(U6*$J6,0)</f>
        <v>0</v>
      </c>
      <c r="W6" s="810">
        <f t="shared" ref="W6:W15" si="5">IF($C6="12-month",12*H6, IF($C6="9-month",9*H6, IF($C6="summer", 3*H6, IF($C6="grad",H6*6, IF($C6="hourly",H6/2080*12,0)))))</f>
        <v>0</v>
      </c>
      <c r="X6" s="812">
        <f>ROUND(IF(C6="12-month",H6*I6,IF(C6="9-month",H6*I6,IF(C6="summer",I6*0.025*13*H6,IF(C6="grad",H6*I6,IF(C6="hourly",H6*I6,)))))*((1+$K$2)^4),0)</f>
        <v>0</v>
      </c>
      <c r="Y6" s="404">
        <f>ROUND(X6*$J6,0)</f>
        <v>0</v>
      </c>
      <c r="Z6" s="813">
        <f t="shared" ref="Z6:Z15" si="6">ROUND(SUM(L6,M6,O6,P6,R6,S6,U6,V6,X6,Y6),0)</f>
        <v>0</v>
      </c>
      <c r="AA6" s="814"/>
      <c r="AB6" s="815">
        <f t="shared" ref="AB6:AB15" si="7">I6</f>
        <v>0</v>
      </c>
      <c r="AC6" s="816">
        <f>ROUND(AB6*(1+$K$2),0)</f>
        <v>0</v>
      </c>
      <c r="AD6" s="816">
        <f t="shared" ref="AD6:AF6" si="8">ROUND(AC6*(1+$K$2),0)</f>
        <v>0</v>
      </c>
      <c r="AE6" s="816">
        <f t="shared" si="8"/>
        <v>0</v>
      </c>
      <c r="AF6" s="817">
        <f t="shared" si="8"/>
        <v>0</v>
      </c>
      <c r="AG6" s="818"/>
      <c r="AH6" s="164"/>
    </row>
    <row r="7" spans="1:34" x14ac:dyDescent="0.2">
      <c r="A7" s="819"/>
      <c r="B7" s="820"/>
      <c r="C7" s="807"/>
      <c r="D7" s="418">
        <v>0</v>
      </c>
      <c r="E7" s="418">
        <v>0</v>
      </c>
      <c r="F7" s="418">
        <v>0</v>
      </c>
      <c r="G7" s="418">
        <v>0</v>
      </c>
      <c r="H7" s="418">
        <v>0</v>
      </c>
      <c r="I7" s="400">
        <v>0</v>
      </c>
      <c r="J7" s="808">
        <v>0</v>
      </c>
      <c r="K7" s="821">
        <f t="shared" si="0"/>
        <v>0</v>
      </c>
      <c r="L7" s="410">
        <f t="shared" si="1"/>
        <v>0</v>
      </c>
      <c r="M7" s="404">
        <f t="shared" ref="M7:M15" si="9">ROUND(L7*$J7,0)</f>
        <v>0</v>
      </c>
      <c r="N7" s="822">
        <f t="shared" si="2"/>
        <v>0</v>
      </c>
      <c r="O7" s="406">
        <f t="shared" ref="O7:O15" si="10">ROUND(IF(C7="12-month",E7*I7,IF(C7="9-month",E7*I7,IF(C7="summer",I7*0.025*13*E7,IF(C7="grad",E7*I7,IF(C7="hourly",E7*I7,)))))*(1+$K$2),0)</f>
        <v>0</v>
      </c>
      <c r="P7" s="404">
        <f t="shared" ref="P7:P15" si="11">ROUND(O7*$J7,0)</f>
        <v>0</v>
      </c>
      <c r="Q7" s="822">
        <f t="shared" si="3"/>
        <v>0</v>
      </c>
      <c r="R7" s="406">
        <f t="shared" ref="R7:R15" si="12">ROUND(IF(C7="12-month",F7*I7,IF(C7="9-month",F7*I7,IF(C7="summer",I7*0.025*13*F7,IF(C7="grad",F7*I7,IF(C7="hourly",F7*I7,)))))*((1+$K$2)^2),0)</f>
        <v>0</v>
      </c>
      <c r="S7" s="404">
        <f t="shared" ref="S7:S15" si="13">ROUND(R7*$J7,0)</f>
        <v>0</v>
      </c>
      <c r="T7" s="822">
        <f t="shared" si="4"/>
        <v>0</v>
      </c>
      <c r="U7" s="406">
        <f t="shared" ref="U7:U15" si="14">ROUND(IF(C7="12-month",G7*I7,IF(C7="9-month",G7*I7,IF(C7="summer",I7*0.025*13*G7,IF(C7="grad",G7*I7,IF(C7="hourly",G7*I7,)))))*((1+$K$2)^3),0)</f>
        <v>0</v>
      </c>
      <c r="V7" s="404">
        <f t="shared" ref="V7:V15" si="15">ROUND(U7*$J7,0)</f>
        <v>0</v>
      </c>
      <c r="W7" s="822">
        <f t="shared" si="5"/>
        <v>0</v>
      </c>
      <c r="X7" s="406">
        <f t="shared" ref="X7:X15" si="16">ROUND(IF(C7="12-month",H7*I7,IF(C7="9-month",H7*I7,IF(C7="summer",I7*0.025*13*H7,IF(C7="grad",H7*I7,IF(C7="hourly",H7*I7,)))))*((1+$K$2)^4),0)</f>
        <v>0</v>
      </c>
      <c r="Y7" s="404">
        <f t="shared" ref="Y7:Y15" si="17">ROUND(X7*$J7,0)</f>
        <v>0</v>
      </c>
      <c r="Z7" s="813">
        <f t="shared" si="6"/>
        <v>0</v>
      </c>
      <c r="AA7" s="814"/>
      <c r="AB7" s="823">
        <f t="shared" si="7"/>
        <v>0</v>
      </c>
      <c r="AC7" s="824">
        <f t="shared" ref="AC7:AF7" si="18">ROUND(AB7*(1+$K$2),0)</f>
        <v>0</v>
      </c>
      <c r="AD7" s="824">
        <f t="shared" si="18"/>
        <v>0</v>
      </c>
      <c r="AE7" s="824">
        <f t="shared" si="18"/>
        <v>0</v>
      </c>
      <c r="AF7" s="825">
        <f t="shared" si="18"/>
        <v>0</v>
      </c>
      <c r="AG7" s="826"/>
      <c r="AH7" s="166"/>
    </row>
    <row r="8" spans="1:34" x14ac:dyDescent="0.2">
      <c r="A8" s="819"/>
      <c r="B8" s="820"/>
      <c r="C8" s="807"/>
      <c r="D8" s="418">
        <v>0</v>
      </c>
      <c r="E8" s="418">
        <v>0</v>
      </c>
      <c r="F8" s="418">
        <v>0</v>
      </c>
      <c r="G8" s="418">
        <v>0</v>
      </c>
      <c r="H8" s="418">
        <v>0</v>
      </c>
      <c r="I8" s="400">
        <v>0</v>
      </c>
      <c r="J8" s="808">
        <v>0</v>
      </c>
      <c r="K8" s="821">
        <f t="shared" si="0"/>
        <v>0</v>
      </c>
      <c r="L8" s="410">
        <f t="shared" si="1"/>
        <v>0</v>
      </c>
      <c r="M8" s="404">
        <f t="shared" si="9"/>
        <v>0</v>
      </c>
      <c r="N8" s="822">
        <f t="shared" si="2"/>
        <v>0</v>
      </c>
      <c r="O8" s="406">
        <f t="shared" si="10"/>
        <v>0</v>
      </c>
      <c r="P8" s="404">
        <f t="shared" si="11"/>
        <v>0</v>
      </c>
      <c r="Q8" s="822">
        <f t="shared" si="3"/>
        <v>0</v>
      </c>
      <c r="R8" s="406">
        <f t="shared" si="12"/>
        <v>0</v>
      </c>
      <c r="S8" s="404">
        <f t="shared" si="13"/>
        <v>0</v>
      </c>
      <c r="T8" s="822">
        <f t="shared" si="4"/>
        <v>0</v>
      </c>
      <c r="U8" s="406">
        <f t="shared" si="14"/>
        <v>0</v>
      </c>
      <c r="V8" s="404">
        <f t="shared" si="15"/>
        <v>0</v>
      </c>
      <c r="W8" s="822">
        <f t="shared" si="5"/>
        <v>0</v>
      </c>
      <c r="X8" s="406">
        <f t="shared" si="16"/>
        <v>0</v>
      </c>
      <c r="Y8" s="404">
        <f t="shared" si="17"/>
        <v>0</v>
      </c>
      <c r="Z8" s="813">
        <f t="shared" si="6"/>
        <v>0</v>
      </c>
      <c r="AA8" s="814"/>
      <c r="AB8" s="823">
        <f t="shared" si="7"/>
        <v>0</v>
      </c>
      <c r="AC8" s="824">
        <f t="shared" ref="AC8:AF8" si="19">ROUND(AB8*(1+$K$2),0)</f>
        <v>0</v>
      </c>
      <c r="AD8" s="824">
        <f t="shared" si="19"/>
        <v>0</v>
      </c>
      <c r="AE8" s="824">
        <f t="shared" si="19"/>
        <v>0</v>
      </c>
      <c r="AF8" s="825">
        <f t="shared" si="19"/>
        <v>0</v>
      </c>
      <c r="AG8" s="826"/>
      <c r="AH8" s="166"/>
    </row>
    <row r="9" spans="1:34" x14ac:dyDescent="0.2">
      <c r="A9" s="819"/>
      <c r="B9" s="820"/>
      <c r="C9" s="807"/>
      <c r="D9" s="418">
        <v>0</v>
      </c>
      <c r="E9" s="418">
        <v>0</v>
      </c>
      <c r="F9" s="418">
        <v>0</v>
      </c>
      <c r="G9" s="418">
        <v>0</v>
      </c>
      <c r="H9" s="418">
        <v>0</v>
      </c>
      <c r="I9" s="400">
        <v>0</v>
      </c>
      <c r="J9" s="808">
        <v>0</v>
      </c>
      <c r="K9" s="821">
        <f t="shared" si="0"/>
        <v>0</v>
      </c>
      <c r="L9" s="410">
        <f t="shared" si="1"/>
        <v>0</v>
      </c>
      <c r="M9" s="404">
        <f t="shared" si="9"/>
        <v>0</v>
      </c>
      <c r="N9" s="822">
        <f t="shared" si="2"/>
        <v>0</v>
      </c>
      <c r="O9" s="406">
        <f t="shared" si="10"/>
        <v>0</v>
      </c>
      <c r="P9" s="404">
        <f t="shared" si="11"/>
        <v>0</v>
      </c>
      <c r="Q9" s="822">
        <f t="shared" si="3"/>
        <v>0</v>
      </c>
      <c r="R9" s="406">
        <f t="shared" si="12"/>
        <v>0</v>
      </c>
      <c r="S9" s="404">
        <f t="shared" si="13"/>
        <v>0</v>
      </c>
      <c r="T9" s="822">
        <f t="shared" si="4"/>
        <v>0</v>
      </c>
      <c r="U9" s="406">
        <f t="shared" si="14"/>
        <v>0</v>
      </c>
      <c r="V9" s="404">
        <f t="shared" si="15"/>
        <v>0</v>
      </c>
      <c r="W9" s="822">
        <f t="shared" si="5"/>
        <v>0</v>
      </c>
      <c r="X9" s="406">
        <f t="shared" si="16"/>
        <v>0</v>
      </c>
      <c r="Y9" s="404">
        <f t="shared" si="17"/>
        <v>0</v>
      </c>
      <c r="Z9" s="813">
        <f t="shared" si="6"/>
        <v>0</v>
      </c>
      <c r="AA9" s="814"/>
      <c r="AB9" s="823">
        <f t="shared" si="7"/>
        <v>0</v>
      </c>
      <c r="AC9" s="824">
        <f t="shared" ref="AC9:AF9" si="20">ROUND(AB9*(1+$K$2),0)</f>
        <v>0</v>
      </c>
      <c r="AD9" s="824">
        <f t="shared" si="20"/>
        <v>0</v>
      </c>
      <c r="AE9" s="824">
        <f t="shared" si="20"/>
        <v>0</v>
      </c>
      <c r="AF9" s="825">
        <f t="shared" si="20"/>
        <v>0</v>
      </c>
      <c r="AG9" s="826"/>
      <c r="AH9" s="166"/>
    </row>
    <row r="10" spans="1:34" x14ac:dyDescent="0.2">
      <c r="A10" s="819"/>
      <c r="B10" s="820"/>
      <c r="C10" s="807"/>
      <c r="D10" s="418">
        <v>0</v>
      </c>
      <c r="E10" s="418">
        <v>0</v>
      </c>
      <c r="F10" s="418">
        <v>0</v>
      </c>
      <c r="G10" s="418">
        <v>0</v>
      </c>
      <c r="H10" s="418">
        <v>0</v>
      </c>
      <c r="I10" s="400">
        <v>0</v>
      </c>
      <c r="J10" s="808">
        <v>0</v>
      </c>
      <c r="K10" s="821">
        <f t="shared" si="0"/>
        <v>0</v>
      </c>
      <c r="L10" s="410">
        <f t="shared" si="1"/>
        <v>0</v>
      </c>
      <c r="M10" s="404">
        <f t="shared" si="9"/>
        <v>0</v>
      </c>
      <c r="N10" s="822">
        <f t="shared" si="2"/>
        <v>0</v>
      </c>
      <c r="O10" s="406">
        <f t="shared" si="10"/>
        <v>0</v>
      </c>
      <c r="P10" s="404">
        <f t="shared" si="11"/>
        <v>0</v>
      </c>
      <c r="Q10" s="822">
        <f t="shared" si="3"/>
        <v>0</v>
      </c>
      <c r="R10" s="406">
        <f t="shared" si="12"/>
        <v>0</v>
      </c>
      <c r="S10" s="404">
        <f t="shared" si="13"/>
        <v>0</v>
      </c>
      <c r="T10" s="822">
        <f t="shared" si="4"/>
        <v>0</v>
      </c>
      <c r="U10" s="406">
        <f t="shared" si="14"/>
        <v>0</v>
      </c>
      <c r="V10" s="404">
        <f t="shared" si="15"/>
        <v>0</v>
      </c>
      <c r="W10" s="822">
        <f t="shared" si="5"/>
        <v>0</v>
      </c>
      <c r="X10" s="406">
        <f t="shared" si="16"/>
        <v>0</v>
      </c>
      <c r="Y10" s="404">
        <f t="shared" si="17"/>
        <v>0</v>
      </c>
      <c r="Z10" s="813">
        <f t="shared" si="6"/>
        <v>0</v>
      </c>
      <c r="AA10" s="814"/>
      <c r="AB10" s="823">
        <f t="shared" si="7"/>
        <v>0</v>
      </c>
      <c r="AC10" s="824">
        <f t="shared" ref="AC10:AF10" si="21">ROUND(AB10*(1+$K$2),0)</f>
        <v>0</v>
      </c>
      <c r="AD10" s="824">
        <f t="shared" si="21"/>
        <v>0</v>
      </c>
      <c r="AE10" s="824">
        <f t="shared" si="21"/>
        <v>0</v>
      </c>
      <c r="AF10" s="825">
        <f t="shared" si="21"/>
        <v>0</v>
      </c>
      <c r="AG10" s="826"/>
      <c r="AH10" s="166"/>
    </row>
    <row r="11" spans="1:34" x14ac:dyDescent="0.2">
      <c r="A11" s="819"/>
      <c r="B11" s="820"/>
      <c r="C11" s="807"/>
      <c r="D11" s="418">
        <v>0</v>
      </c>
      <c r="E11" s="418">
        <v>0</v>
      </c>
      <c r="F11" s="418">
        <v>0</v>
      </c>
      <c r="G11" s="418">
        <v>0</v>
      </c>
      <c r="H11" s="418">
        <v>0</v>
      </c>
      <c r="I11" s="400">
        <v>0</v>
      </c>
      <c r="J11" s="808">
        <v>0</v>
      </c>
      <c r="K11" s="821">
        <f t="shared" si="0"/>
        <v>0</v>
      </c>
      <c r="L11" s="410">
        <f t="shared" si="1"/>
        <v>0</v>
      </c>
      <c r="M11" s="404">
        <f t="shared" si="9"/>
        <v>0</v>
      </c>
      <c r="N11" s="822">
        <f t="shared" si="2"/>
        <v>0</v>
      </c>
      <c r="O11" s="406">
        <f t="shared" si="10"/>
        <v>0</v>
      </c>
      <c r="P11" s="404">
        <f t="shared" si="11"/>
        <v>0</v>
      </c>
      <c r="Q11" s="822">
        <f t="shared" si="3"/>
        <v>0</v>
      </c>
      <c r="R11" s="406">
        <f t="shared" si="12"/>
        <v>0</v>
      </c>
      <c r="S11" s="404">
        <f t="shared" si="13"/>
        <v>0</v>
      </c>
      <c r="T11" s="822">
        <f t="shared" si="4"/>
        <v>0</v>
      </c>
      <c r="U11" s="406">
        <f t="shared" si="14"/>
        <v>0</v>
      </c>
      <c r="V11" s="404">
        <f t="shared" si="15"/>
        <v>0</v>
      </c>
      <c r="W11" s="822">
        <f t="shared" si="5"/>
        <v>0</v>
      </c>
      <c r="X11" s="406">
        <f t="shared" si="16"/>
        <v>0</v>
      </c>
      <c r="Y11" s="404">
        <f t="shared" si="17"/>
        <v>0</v>
      </c>
      <c r="Z11" s="813">
        <f t="shared" si="6"/>
        <v>0</v>
      </c>
      <c r="AA11" s="814"/>
      <c r="AB11" s="823">
        <f t="shared" si="7"/>
        <v>0</v>
      </c>
      <c r="AC11" s="824">
        <f t="shared" ref="AC11:AF11" si="22">ROUND(AB11*(1+$K$2),0)</f>
        <v>0</v>
      </c>
      <c r="AD11" s="824">
        <f t="shared" si="22"/>
        <v>0</v>
      </c>
      <c r="AE11" s="824">
        <f t="shared" si="22"/>
        <v>0</v>
      </c>
      <c r="AF11" s="825">
        <f t="shared" si="22"/>
        <v>0</v>
      </c>
      <c r="AG11" s="826"/>
      <c r="AH11" s="166"/>
    </row>
    <row r="12" spans="1:34" x14ac:dyDescent="0.2">
      <c r="A12" s="819"/>
      <c r="B12" s="820"/>
      <c r="C12" s="807"/>
      <c r="D12" s="418">
        <v>0</v>
      </c>
      <c r="E12" s="418">
        <v>0</v>
      </c>
      <c r="F12" s="418">
        <v>0</v>
      </c>
      <c r="G12" s="418">
        <v>0</v>
      </c>
      <c r="H12" s="418">
        <v>0</v>
      </c>
      <c r="I12" s="400">
        <v>0</v>
      </c>
      <c r="J12" s="808">
        <v>0</v>
      </c>
      <c r="K12" s="821">
        <f t="shared" si="0"/>
        <v>0</v>
      </c>
      <c r="L12" s="410">
        <f t="shared" si="1"/>
        <v>0</v>
      </c>
      <c r="M12" s="404">
        <f t="shared" si="9"/>
        <v>0</v>
      </c>
      <c r="N12" s="822">
        <f t="shared" si="2"/>
        <v>0</v>
      </c>
      <c r="O12" s="406">
        <f t="shared" si="10"/>
        <v>0</v>
      </c>
      <c r="P12" s="404">
        <f t="shared" si="11"/>
        <v>0</v>
      </c>
      <c r="Q12" s="822">
        <f t="shared" si="3"/>
        <v>0</v>
      </c>
      <c r="R12" s="406">
        <f t="shared" si="12"/>
        <v>0</v>
      </c>
      <c r="S12" s="404">
        <f t="shared" si="13"/>
        <v>0</v>
      </c>
      <c r="T12" s="822">
        <f t="shared" si="4"/>
        <v>0</v>
      </c>
      <c r="U12" s="406">
        <f t="shared" si="14"/>
        <v>0</v>
      </c>
      <c r="V12" s="404">
        <f t="shared" si="15"/>
        <v>0</v>
      </c>
      <c r="W12" s="822">
        <f t="shared" si="5"/>
        <v>0</v>
      </c>
      <c r="X12" s="406">
        <f t="shared" si="16"/>
        <v>0</v>
      </c>
      <c r="Y12" s="404">
        <f t="shared" si="17"/>
        <v>0</v>
      </c>
      <c r="Z12" s="813">
        <f t="shared" si="6"/>
        <v>0</v>
      </c>
      <c r="AA12" s="814"/>
      <c r="AB12" s="823">
        <f t="shared" si="7"/>
        <v>0</v>
      </c>
      <c r="AC12" s="824">
        <f t="shared" ref="AC12:AF12" si="23">ROUND(AB12*(1+$K$2),0)</f>
        <v>0</v>
      </c>
      <c r="AD12" s="824">
        <f t="shared" si="23"/>
        <v>0</v>
      </c>
      <c r="AE12" s="824">
        <f t="shared" si="23"/>
        <v>0</v>
      </c>
      <c r="AF12" s="825">
        <f t="shared" si="23"/>
        <v>0</v>
      </c>
      <c r="AG12" s="826"/>
      <c r="AH12" s="166"/>
    </row>
    <row r="13" spans="1:34" x14ac:dyDescent="0.2">
      <c r="A13" s="819"/>
      <c r="B13" s="820"/>
      <c r="C13" s="807"/>
      <c r="D13" s="418">
        <v>0</v>
      </c>
      <c r="E13" s="418">
        <v>0</v>
      </c>
      <c r="F13" s="418">
        <v>0</v>
      </c>
      <c r="G13" s="418">
        <v>0</v>
      </c>
      <c r="H13" s="418">
        <v>0</v>
      </c>
      <c r="I13" s="400">
        <v>0</v>
      </c>
      <c r="J13" s="808">
        <v>0</v>
      </c>
      <c r="K13" s="821">
        <f t="shared" si="0"/>
        <v>0</v>
      </c>
      <c r="L13" s="410">
        <f t="shared" si="1"/>
        <v>0</v>
      </c>
      <c r="M13" s="404">
        <f t="shared" si="9"/>
        <v>0</v>
      </c>
      <c r="N13" s="822">
        <f t="shared" si="2"/>
        <v>0</v>
      </c>
      <c r="O13" s="406">
        <f t="shared" si="10"/>
        <v>0</v>
      </c>
      <c r="P13" s="404">
        <f t="shared" si="11"/>
        <v>0</v>
      </c>
      <c r="Q13" s="822">
        <f t="shared" si="3"/>
        <v>0</v>
      </c>
      <c r="R13" s="406">
        <f t="shared" si="12"/>
        <v>0</v>
      </c>
      <c r="S13" s="404">
        <f t="shared" si="13"/>
        <v>0</v>
      </c>
      <c r="T13" s="822">
        <f t="shared" si="4"/>
        <v>0</v>
      </c>
      <c r="U13" s="406">
        <f t="shared" si="14"/>
        <v>0</v>
      </c>
      <c r="V13" s="404">
        <f t="shared" si="15"/>
        <v>0</v>
      </c>
      <c r="W13" s="822">
        <f t="shared" si="5"/>
        <v>0</v>
      </c>
      <c r="X13" s="406">
        <f t="shared" si="16"/>
        <v>0</v>
      </c>
      <c r="Y13" s="404">
        <f t="shared" si="17"/>
        <v>0</v>
      </c>
      <c r="Z13" s="813">
        <f t="shared" si="6"/>
        <v>0</v>
      </c>
      <c r="AA13" s="814"/>
      <c r="AB13" s="823">
        <f t="shared" si="7"/>
        <v>0</v>
      </c>
      <c r="AC13" s="824">
        <f t="shared" ref="AC13:AF13" si="24">ROUND(AB13*(1+$K$2),0)</f>
        <v>0</v>
      </c>
      <c r="AD13" s="824">
        <f t="shared" si="24"/>
        <v>0</v>
      </c>
      <c r="AE13" s="824">
        <f t="shared" si="24"/>
        <v>0</v>
      </c>
      <c r="AF13" s="825">
        <f t="shared" si="24"/>
        <v>0</v>
      </c>
      <c r="AG13" s="826"/>
      <c r="AH13" s="166"/>
    </row>
    <row r="14" spans="1:34" x14ac:dyDescent="0.2">
      <c r="A14" s="819"/>
      <c r="B14" s="820"/>
      <c r="C14" s="807"/>
      <c r="D14" s="418">
        <v>0</v>
      </c>
      <c r="E14" s="418">
        <v>0</v>
      </c>
      <c r="F14" s="418">
        <v>0</v>
      </c>
      <c r="G14" s="418">
        <v>0</v>
      </c>
      <c r="H14" s="418">
        <v>0</v>
      </c>
      <c r="I14" s="400">
        <v>0</v>
      </c>
      <c r="J14" s="808">
        <v>0</v>
      </c>
      <c r="K14" s="821">
        <f t="shared" si="0"/>
        <v>0</v>
      </c>
      <c r="L14" s="410">
        <f t="shared" si="1"/>
        <v>0</v>
      </c>
      <c r="M14" s="404">
        <f t="shared" si="9"/>
        <v>0</v>
      </c>
      <c r="N14" s="822">
        <f t="shared" si="2"/>
        <v>0</v>
      </c>
      <c r="O14" s="406">
        <f t="shared" si="10"/>
        <v>0</v>
      </c>
      <c r="P14" s="404">
        <f t="shared" si="11"/>
        <v>0</v>
      </c>
      <c r="Q14" s="822">
        <f t="shared" si="3"/>
        <v>0</v>
      </c>
      <c r="R14" s="406">
        <f t="shared" si="12"/>
        <v>0</v>
      </c>
      <c r="S14" s="404">
        <f t="shared" si="13"/>
        <v>0</v>
      </c>
      <c r="T14" s="822">
        <f t="shared" si="4"/>
        <v>0</v>
      </c>
      <c r="U14" s="406">
        <f t="shared" si="14"/>
        <v>0</v>
      </c>
      <c r="V14" s="404">
        <f t="shared" si="15"/>
        <v>0</v>
      </c>
      <c r="W14" s="822">
        <f t="shared" si="5"/>
        <v>0</v>
      </c>
      <c r="X14" s="406">
        <f t="shared" si="16"/>
        <v>0</v>
      </c>
      <c r="Y14" s="404">
        <f t="shared" si="17"/>
        <v>0</v>
      </c>
      <c r="Z14" s="813">
        <f t="shared" si="6"/>
        <v>0</v>
      </c>
      <c r="AA14" s="814"/>
      <c r="AB14" s="823">
        <f t="shared" si="7"/>
        <v>0</v>
      </c>
      <c r="AC14" s="824">
        <f t="shared" ref="AC14:AF14" si="25">ROUND(AB14*(1+$K$2),0)</f>
        <v>0</v>
      </c>
      <c r="AD14" s="824">
        <f t="shared" si="25"/>
        <v>0</v>
      </c>
      <c r="AE14" s="824">
        <f t="shared" si="25"/>
        <v>0</v>
      </c>
      <c r="AF14" s="825">
        <f t="shared" si="25"/>
        <v>0</v>
      </c>
      <c r="AG14" s="826"/>
      <c r="AH14" s="166"/>
    </row>
    <row r="15" spans="1:34" ht="13.5" thickBot="1" x14ac:dyDescent="0.25">
      <c r="A15" s="827"/>
      <c r="B15" s="828"/>
      <c r="C15" s="807"/>
      <c r="D15" s="418">
        <v>0</v>
      </c>
      <c r="E15" s="418">
        <v>0</v>
      </c>
      <c r="F15" s="418">
        <v>0</v>
      </c>
      <c r="G15" s="418">
        <v>0</v>
      </c>
      <c r="H15" s="418">
        <v>0</v>
      </c>
      <c r="I15" s="401">
        <v>0</v>
      </c>
      <c r="J15" s="808">
        <v>0</v>
      </c>
      <c r="K15" s="821">
        <f t="shared" si="0"/>
        <v>0</v>
      </c>
      <c r="L15" s="410">
        <f t="shared" si="1"/>
        <v>0</v>
      </c>
      <c r="M15" s="404">
        <f t="shared" si="9"/>
        <v>0</v>
      </c>
      <c r="N15" s="829">
        <f t="shared" si="2"/>
        <v>0</v>
      </c>
      <c r="O15" s="830">
        <f t="shared" si="10"/>
        <v>0</v>
      </c>
      <c r="P15" s="404">
        <f t="shared" si="11"/>
        <v>0</v>
      </c>
      <c r="Q15" s="829">
        <f t="shared" si="3"/>
        <v>0</v>
      </c>
      <c r="R15" s="830">
        <f t="shared" si="12"/>
        <v>0</v>
      </c>
      <c r="S15" s="404">
        <f t="shared" si="13"/>
        <v>0</v>
      </c>
      <c r="T15" s="829">
        <f t="shared" si="4"/>
        <v>0</v>
      </c>
      <c r="U15" s="830">
        <f t="shared" si="14"/>
        <v>0</v>
      </c>
      <c r="V15" s="404">
        <f t="shared" si="15"/>
        <v>0</v>
      </c>
      <c r="W15" s="829">
        <f t="shared" si="5"/>
        <v>0</v>
      </c>
      <c r="X15" s="830">
        <f t="shared" si="16"/>
        <v>0</v>
      </c>
      <c r="Y15" s="404">
        <f t="shared" si="17"/>
        <v>0</v>
      </c>
      <c r="Z15" s="813">
        <f t="shared" si="6"/>
        <v>0</v>
      </c>
      <c r="AA15" s="814"/>
      <c r="AB15" s="831">
        <f t="shared" si="7"/>
        <v>0</v>
      </c>
      <c r="AC15" s="832">
        <f t="shared" ref="AC15:AF15" si="26">ROUND(AB15*(1+$K$2),0)</f>
        <v>0</v>
      </c>
      <c r="AD15" s="832">
        <f t="shared" si="26"/>
        <v>0</v>
      </c>
      <c r="AE15" s="832">
        <f t="shared" si="26"/>
        <v>0</v>
      </c>
      <c r="AF15" s="833">
        <f t="shared" si="26"/>
        <v>0</v>
      </c>
      <c r="AG15" s="834"/>
      <c r="AH15" s="168"/>
    </row>
    <row r="16" spans="1:34" ht="13.5" thickBot="1" x14ac:dyDescent="0.25">
      <c r="A16" s="609" t="s">
        <v>17</v>
      </c>
      <c r="B16" s="610"/>
      <c r="C16" s="610"/>
      <c r="D16" s="610"/>
      <c r="E16" s="610"/>
      <c r="F16" s="610"/>
      <c r="G16" s="610"/>
      <c r="H16" s="610"/>
      <c r="I16" s="610"/>
      <c r="J16" s="610"/>
      <c r="K16" s="835"/>
      <c r="L16" s="836">
        <f>ROUND(SUM(L6:L15),0)</f>
        <v>0</v>
      </c>
      <c r="M16" s="836">
        <f>ROUND(SUM(M6:M15),0)</f>
        <v>0</v>
      </c>
      <c r="N16" s="837"/>
      <c r="O16" s="836">
        <f>ROUND(SUM(O6:O15),0)</f>
        <v>0</v>
      </c>
      <c r="P16" s="836">
        <f>ROUND(SUM(P6:P15),0)</f>
        <v>0</v>
      </c>
      <c r="Q16" s="835"/>
      <c r="R16" s="836">
        <f>ROUND(SUM(R6:R15),0)</f>
        <v>0</v>
      </c>
      <c r="S16" s="836">
        <f>ROUND(SUM(S6:S15),0)</f>
        <v>0</v>
      </c>
      <c r="T16" s="835"/>
      <c r="U16" s="836">
        <f>ROUND(SUM(U6:U15),0)</f>
        <v>0</v>
      </c>
      <c r="V16" s="836">
        <f>ROUND(SUM(V6:V15),0)</f>
        <v>0</v>
      </c>
      <c r="W16" s="835"/>
      <c r="X16" s="836">
        <f>ROUND(SUM(X6:X15),0)</f>
        <v>0</v>
      </c>
      <c r="Y16" s="836">
        <f>ROUND(SUM(Y6:Y15),0)</f>
        <v>0</v>
      </c>
      <c r="Z16" s="838">
        <f>SUM(Z6:Z15)</f>
        <v>0</v>
      </c>
      <c r="AA16" s="839"/>
      <c r="AE16" s="840"/>
      <c r="AG16" s="839"/>
    </row>
    <row r="17" spans="1:33" ht="13.5" thickBot="1" x14ac:dyDescent="0.25">
      <c r="A17" s="612" t="s">
        <v>18</v>
      </c>
      <c r="B17" s="262"/>
      <c r="C17" s="262"/>
      <c r="D17" s="262"/>
      <c r="E17" s="262"/>
      <c r="F17" s="262"/>
      <c r="G17" s="262"/>
      <c r="H17" s="262"/>
      <c r="I17" s="262"/>
      <c r="J17" s="262"/>
      <c r="K17" s="111"/>
      <c r="L17" s="349"/>
      <c r="M17" s="350">
        <f>SUM(L6:M15)</f>
        <v>0</v>
      </c>
      <c r="N17" s="111"/>
      <c r="O17" s="349"/>
      <c r="P17" s="350">
        <f>SUM(O6:P15)</f>
        <v>0</v>
      </c>
      <c r="Q17" s="111"/>
      <c r="R17" s="349"/>
      <c r="S17" s="350">
        <f>SUM(R6:S15)</f>
        <v>0</v>
      </c>
      <c r="T17" s="111"/>
      <c r="U17" s="349"/>
      <c r="V17" s="350">
        <f>SUM(U6:V15)</f>
        <v>0</v>
      </c>
      <c r="W17" s="111"/>
      <c r="X17" s="349"/>
      <c r="Y17" s="350">
        <f>SUM(X6:Y15)</f>
        <v>0</v>
      </c>
      <c r="Z17" s="841">
        <f>SUM(M17:Y17)</f>
        <v>0</v>
      </c>
      <c r="AA17" s="839"/>
      <c r="AE17" s="803"/>
      <c r="AG17" s="839"/>
    </row>
    <row r="18" spans="1:33" x14ac:dyDescent="0.2">
      <c r="A18" s="777"/>
      <c r="B18" s="778"/>
      <c r="C18" s="778"/>
      <c r="D18" s="778"/>
      <c r="E18" s="778"/>
      <c r="F18" s="778"/>
      <c r="G18" s="778"/>
      <c r="H18" s="778"/>
      <c r="I18" s="778"/>
      <c r="J18" s="778"/>
      <c r="K18" s="778"/>
      <c r="L18" s="778"/>
      <c r="M18" s="778"/>
      <c r="N18" s="778"/>
      <c r="O18" s="778"/>
      <c r="P18" s="778"/>
      <c r="Q18" s="778"/>
      <c r="R18" s="778"/>
      <c r="S18" s="778"/>
      <c r="T18" s="778"/>
      <c r="U18" s="778"/>
      <c r="V18" s="778"/>
      <c r="W18" s="778"/>
      <c r="X18" s="778"/>
      <c r="Y18" s="778"/>
      <c r="Z18" s="785"/>
      <c r="AA18" s="47"/>
      <c r="AE18" s="840"/>
      <c r="AG18" s="47"/>
    </row>
    <row r="19" spans="1:33" x14ac:dyDescent="0.2">
      <c r="A19" s="507" t="s">
        <v>19</v>
      </c>
      <c r="B19" s="36"/>
      <c r="C19" s="26"/>
      <c r="D19" s="26"/>
      <c r="E19" s="26"/>
      <c r="F19" s="26"/>
      <c r="G19" s="26"/>
      <c r="H19" s="26"/>
      <c r="I19" s="842"/>
      <c r="J19" s="842"/>
      <c r="K19" s="842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508"/>
      <c r="AA19" s="9"/>
      <c r="AE19" s="803"/>
      <c r="AG19" s="9"/>
    </row>
    <row r="20" spans="1:33" x14ac:dyDescent="0.2">
      <c r="A20" s="788" t="s">
        <v>203</v>
      </c>
      <c r="B20" s="789"/>
      <c r="C20" s="789"/>
      <c r="D20" s="789"/>
      <c r="E20" s="789"/>
      <c r="F20" s="789"/>
      <c r="G20" s="789"/>
      <c r="H20" s="789"/>
      <c r="I20" s="789"/>
      <c r="J20" s="789"/>
      <c r="K20" s="843"/>
      <c r="L20" s="844"/>
      <c r="M20" s="352">
        <v>0</v>
      </c>
      <c r="N20" s="843"/>
      <c r="O20" s="844"/>
      <c r="P20" s="352">
        <v>0</v>
      </c>
      <c r="Q20" s="843"/>
      <c r="R20" s="844"/>
      <c r="S20" s="352">
        <v>0</v>
      </c>
      <c r="T20" s="843"/>
      <c r="U20" s="844"/>
      <c r="V20" s="352">
        <v>0</v>
      </c>
      <c r="W20" s="843"/>
      <c r="X20" s="844"/>
      <c r="Y20" s="352">
        <v>0</v>
      </c>
      <c r="Z20" s="845">
        <f>SUM(M20:Y20)</f>
        <v>0</v>
      </c>
      <c r="AA20" s="839"/>
      <c r="AE20" s="803"/>
      <c r="AG20" s="839"/>
    </row>
    <row r="21" spans="1:33" x14ac:dyDescent="0.2">
      <c r="A21" s="846" t="s">
        <v>203</v>
      </c>
      <c r="B21" s="847"/>
      <c r="C21" s="847"/>
      <c r="D21" s="847"/>
      <c r="E21" s="847"/>
      <c r="F21" s="847"/>
      <c r="G21" s="847"/>
      <c r="H21" s="847"/>
      <c r="I21" s="847"/>
      <c r="J21" s="847"/>
      <c r="K21" s="848"/>
      <c r="L21" s="849"/>
      <c r="M21" s="354">
        <v>0</v>
      </c>
      <c r="N21" s="848"/>
      <c r="O21" s="849"/>
      <c r="P21" s="354">
        <v>0</v>
      </c>
      <c r="Q21" s="848"/>
      <c r="R21" s="849"/>
      <c r="S21" s="354">
        <v>0</v>
      </c>
      <c r="T21" s="848"/>
      <c r="U21" s="849"/>
      <c r="V21" s="354">
        <v>0</v>
      </c>
      <c r="W21" s="848"/>
      <c r="X21" s="849"/>
      <c r="Y21" s="354">
        <v>0</v>
      </c>
      <c r="Z21" s="850">
        <f>SUM(M21:Y21)</f>
        <v>0</v>
      </c>
      <c r="AA21" s="839"/>
      <c r="AE21" s="803"/>
      <c r="AG21" s="839"/>
    </row>
    <row r="22" spans="1:33" x14ac:dyDescent="0.2">
      <c r="A22" s="621" t="s">
        <v>21</v>
      </c>
      <c r="B22" s="602"/>
      <c r="C22" s="602"/>
      <c r="D22" s="602"/>
      <c r="E22" s="602"/>
      <c r="F22" s="602"/>
      <c r="G22" s="602"/>
      <c r="H22" s="602"/>
      <c r="I22" s="602"/>
      <c r="J22" s="602"/>
      <c r="K22" s="261"/>
      <c r="L22" s="355"/>
      <c r="M22" s="356">
        <f>SUM(M20:M21)</f>
        <v>0</v>
      </c>
      <c r="N22" s="261"/>
      <c r="O22" s="355"/>
      <c r="P22" s="356">
        <f>SUM(P20:P21)</f>
        <v>0</v>
      </c>
      <c r="Q22" s="261"/>
      <c r="R22" s="355"/>
      <c r="S22" s="356">
        <f>SUM(S20:S21)</f>
        <v>0</v>
      </c>
      <c r="T22" s="261"/>
      <c r="U22" s="355"/>
      <c r="V22" s="356">
        <f>SUM(V20:V21)</f>
        <v>0</v>
      </c>
      <c r="W22" s="261"/>
      <c r="X22" s="355"/>
      <c r="Y22" s="356">
        <f>SUM(Y20:Y21)</f>
        <v>0</v>
      </c>
      <c r="Z22" s="851">
        <f t="shared" ref="Z22" si="27">SUM(Z20:Z21)</f>
        <v>0</v>
      </c>
      <c r="AA22" s="839"/>
      <c r="AE22" s="803"/>
      <c r="AG22" s="839"/>
    </row>
    <row r="23" spans="1:33" x14ac:dyDescent="0.2">
      <c r="A23" s="779"/>
      <c r="B23" s="780"/>
      <c r="C23" s="780"/>
      <c r="D23" s="780"/>
      <c r="E23" s="780"/>
      <c r="F23" s="780"/>
      <c r="G23" s="780"/>
      <c r="H23" s="780"/>
      <c r="I23" s="780"/>
      <c r="J23" s="780"/>
      <c r="K23" s="780"/>
      <c r="L23" s="780"/>
      <c r="M23" s="780"/>
      <c r="N23" s="780"/>
      <c r="O23" s="780"/>
      <c r="P23" s="780"/>
      <c r="Q23" s="780"/>
      <c r="R23" s="780"/>
      <c r="S23" s="780"/>
      <c r="T23" s="780"/>
      <c r="U23" s="780"/>
      <c r="V23" s="780"/>
      <c r="W23" s="780"/>
      <c r="X23" s="780"/>
      <c r="Y23" s="780"/>
      <c r="Z23" s="786"/>
      <c r="AA23" s="77"/>
      <c r="AE23" s="803"/>
      <c r="AG23" s="77"/>
    </row>
    <row r="24" spans="1:33" x14ac:dyDescent="0.2">
      <c r="A24" s="507" t="s">
        <v>22</v>
      </c>
      <c r="B24" s="36"/>
      <c r="C24" s="26"/>
      <c r="D24" s="26"/>
      <c r="E24" s="26"/>
      <c r="F24" s="26"/>
      <c r="G24" s="26"/>
      <c r="H24" s="26"/>
      <c r="I24" s="842"/>
      <c r="J24" s="842"/>
      <c r="K24" s="842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508"/>
      <c r="AA24" s="9"/>
      <c r="AE24" s="803"/>
      <c r="AG24" s="9"/>
    </row>
    <row r="25" spans="1:33" x14ac:dyDescent="0.2">
      <c r="A25" s="852" t="s">
        <v>204</v>
      </c>
      <c r="B25" s="853"/>
      <c r="C25" s="853"/>
      <c r="D25" s="853"/>
      <c r="E25" s="853"/>
      <c r="F25" s="853"/>
      <c r="G25" s="853"/>
      <c r="H25" s="853"/>
      <c r="I25" s="853"/>
      <c r="J25" s="853"/>
      <c r="K25" s="843"/>
      <c r="L25" s="844"/>
      <c r="M25" s="352">
        <v>0</v>
      </c>
      <c r="N25" s="843"/>
      <c r="O25" s="844"/>
      <c r="P25" s="352">
        <v>0</v>
      </c>
      <c r="Q25" s="843"/>
      <c r="R25" s="844"/>
      <c r="S25" s="352">
        <v>0</v>
      </c>
      <c r="T25" s="843"/>
      <c r="U25" s="844"/>
      <c r="V25" s="352">
        <v>0</v>
      </c>
      <c r="W25" s="843"/>
      <c r="X25" s="844"/>
      <c r="Y25" s="352">
        <v>0</v>
      </c>
      <c r="Z25" s="845">
        <f>SUM(M25:Y25)</f>
        <v>0</v>
      </c>
      <c r="AA25" s="839"/>
      <c r="AE25" s="803"/>
      <c r="AG25" s="839"/>
    </row>
    <row r="26" spans="1:33" x14ac:dyDescent="0.2">
      <c r="A26" s="797" t="s">
        <v>205</v>
      </c>
      <c r="B26" s="798"/>
      <c r="C26" s="798"/>
      <c r="D26" s="798"/>
      <c r="E26" s="798"/>
      <c r="F26" s="798"/>
      <c r="G26" s="798"/>
      <c r="H26" s="798"/>
      <c r="I26" s="798"/>
      <c r="J26" s="798"/>
      <c r="K26" s="848"/>
      <c r="L26" s="849"/>
      <c r="M26" s="354">
        <v>0</v>
      </c>
      <c r="N26" s="848"/>
      <c r="O26" s="849"/>
      <c r="P26" s="354">
        <v>0</v>
      </c>
      <c r="Q26" s="848"/>
      <c r="R26" s="849"/>
      <c r="S26" s="354">
        <v>0</v>
      </c>
      <c r="T26" s="848"/>
      <c r="U26" s="849"/>
      <c r="V26" s="354">
        <v>0</v>
      </c>
      <c r="W26" s="848"/>
      <c r="X26" s="849"/>
      <c r="Y26" s="354">
        <v>0</v>
      </c>
      <c r="Z26" s="850">
        <f>SUM(M26:Y26)</f>
        <v>0</v>
      </c>
      <c r="AA26" s="839"/>
      <c r="AE26" s="803"/>
      <c r="AG26" s="839"/>
    </row>
    <row r="27" spans="1:33" x14ac:dyDescent="0.2">
      <c r="A27" s="621" t="s">
        <v>25</v>
      </c>
      <c r="B27" s="602"/>
      <c r="C27" s="602"/>
      <c r="D27" s="602"/>
      <c r="E27" s="602"/>
      <c r="F27" s="602"/>
      <c r="G27" s="602"/>
      <c r="H27" s="602"/>
      <c r="I27" s="602"/>
      <c r="J27" s="602"/>
      <c r="K27" s="261"/>
      <c r="L27" s="355"/>
      <c r="M27" s="356">
        <f>SUM(M25:M26)</f>
        <v>0</v>
      </c>
      <c r="N27" s="261"/>
      <c r="O27" s="355"/>
      <c r="P27" s="356">
        <f>SUM(P25:P26)</f>
        <v>0</v>
      </c>
      <c r="Q27" s="261"/>
      <c r="R27" s="355"/>
      <c r="S27" s="356">
        <f>SUM(S25:S26)</f>
        <v>0</v>
      </c>
      <c r="T27" s="261"/>
      <c r="U27" s="355"/>
      <c r="V27" s="356">
        <f>SUM(V25:V26)</f>
        <v>0</v>
      </c>
      <c r="W27" s="261"/>
      <c r="X27" s="355"/>
      <c r="Y27" s="356">
        <f>SUM(Y25:Y26)</f>
        <v>0</v>
      </c>
      <c r="Z27" s="851">
        <f t="shared" ref="Z27" si="28">SUM(Z25:Z26)</f>
        <v>0</v>
      </c>
      <c r="AA27" s="839"/>
      <c r="AE27" s="803"/>
      <c r="AG27" s="839"/>
    </row>
    <row r="28" spans="1:33" x14ac:dyDescent="0.2">
      <c r="A28" s="763"/>
      <c r="B28" s="661"/>
      <c r="C28" s="662"/>
      <c r="D28" s="663"/>
      <c r="E28" s="663"/>
      <c r="F28" s="663"/>
      <c r="G28" s="663"/>
      <c r="H28" s="663"/>
      <c r="I28" s="854"/>
      <c r="J28" s="854"/>
      <c r="K28" s="855"/>
      <c r="L28" s="665"/>
      <c r="M28" s="665"/>
      <c r="N28" s="665"/>
      <c r="O28" s="665"/>
      <c r="P28" s="665"/>
      <c r="Q28" s="665"/>
      <c r="R28" s="665"/>
      <c r="S28" s="665"/>
      <c r="T28" s="665"/>
      <c r="U28" s="665"/>
      <c r="V28" s="665"/>
      <c r="W28" s="665"/>
      <c r="X28" s="665"/>
      <c r="Y28" s="665"/>
      <c r="Z28" s="856"/>
      <c r="AA28" s="9"/>
      <c r="AE28" s="803"/>
      <c r="AG28" s="9"/>
    </row>
    <row r="29" spans="1:33" x14ac:dyDescent="0.2">
      <c r="A29" s="937" t="s">
        <v>62</v>
      </c>
      <c r="B29" s="938"/>
      <c r="C29" s="30"/>
      <c r="D29" s="30"/>
      <c r="E29" s="30"/>
      <c r="F29" s="30"/>
      <c r="G29" s="30"/>
      <c r="H29" s="30"/>
      <c r="I29" s="857"/>
      <c r="J29" s="857"/>
      <c r="K29" s="857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514"/>
      <c r="AA29" s="9"/>
      <c r="AE29" s="803"/>
      <c r="AG29" s="9"/>
    </row>
    <row r="30" spans="1:33" ht="12.75" customHeight="1" x14ac:dyDescent="0.2">
      <c r="A30" s="852" t="s">
        <v>206</v>
      </c>
      <c r="B30" s="789"/>
      <c r="C30" s="789"/>
      <c r="D30" s="789"/>
      <c r="E30" s="789"/>
      <c r="F30" s="789"/>
      <c r="G30" s="789"/>
      <c r="H30" s="789"/>
      <c r="I30" s="789"/>
      <c r="J30" s="789"/>
      <c r="K30" s="843"/>
      <c r="L30" s="844"/>
      <c r="M30" s="352">
        <v>0</v>
      </c>
      <c r="N30" s="843"/>
      <c r="O30" s="844"/>
      <c r="P30" s="352">
        <v>0</v>
      </c>
      <c r="Q30" s="843"/>
      <c r="R30" s="844"/>
      <c r="S30" s="352">
        <v>0</v>
      </c>
      <c r="T30" s="843"/>
      <c r="U30" s="844"/>
      <c r="V30" s="352">
        <v>0</v>
      </c>
      <c r="W30" s="843"/>
      <c r="X30" s="844"/>
      <c r="Y30" s="352">
        <v>0</v>
      </c>
      <c r="Z30" s="515">
        <f>SUM(M30:Y30)</f>
        <v>0</v>
      </c>
      <c r="AA30" s="54"/>
      <c r="AE30" s="803"/>
      <c r="AG30" s="54"/>
    </row>
    <row r="31" spans="1:33" x14ac:dyDescent="0.2">
      <c r="A31" s="792" t="s">
        <v>207</v>
      </c>
      <c r="B31" s="791"/>
      <c r="C31" s="791"/>
      <c r="D31" s="791"/>
      <c r="E31" s="791"/>
      <c r="F31" s="791"/>
      <c r="G31" s="791"/>
      <c r="H31" s="791"/>
      <c r="I31" s="791"/>
      <c r="J31" s="791"/>
      <c r="K31" s="858"/>
      <c r="L31" s="357"/>
      <c r="M31" s="358">
        <v>0</v>
      </c>
      <c r="N31" s="858"/>
      <c r="O31" s="357"/>
      <c r="P31" s="358">
        <v>0</v>
      </c>
      <c r="Q31" s="858"/>
      <c r="R31" s="357"/>
      <c r="S31" s="358">
        <v>0</v>
      </c>
      <c r="T31" s="858"/>
      <c r="U31" s="357"/>
      <c r="V31" s="358">
        <v>0</v>
      </c>
      <c r="W31" s="858"/>
      <c r="X31" s="357"/>
      <c r="Y31" s="358">
        <v>0</v>
      </c>
      <c r="Z31" s="516">
        <f>SUM(M31:Y31)</f>
        <v>0</v>
      </c>
      <c r="AA31" s="54"/>
      <c r="AG31" s="54"/>
    </row>
    <row r="32" spans="1:33" x14ac:dyDescent="0.2">
      <c r="A32" s="792" t="s">
        <v>208</v>
      </c>
      <c r="B32" s="791"/>
      <c r="C32" s="791"/>
      <c r="D32" s="791"/>
      <c r="E32" s="791"/>
      <c r="F32" s="791"/>
      <c r="G32" s="791"/>
      <c r="H32" s="791"/>
      <c r="I32" s="791"/>
      <c r="J32" s="791"/>
      <c r="K32" s="858"/>
      <c r="L32" s="357"/>
      <c r="M32" s="358">
        <v>0</v>
      </c>
      <c r="N32" s="858"/>
      <c r="O32" s="357"/>
      <c r="P32" s="358">
        <v>0</v>
      </c>
      <c r="Q32" s="858"/>
      <c r="R32" s="357"/>
      <c r="S32" s="358">
        <v>0</v>
      </c>
      <c r="T32" s="858"/>
      <c r="U32" s="357"/>
      <c r="V32" s="358">
        <v>0</v>
      </c>
      <c r="W32" s="858"/>
      <c r="X32" s="357"/>
      <c r="Y32" s="358">
        <v>0</v>
      </c>
      <c r="Z32" s="516">
        <f>SUM(M32:Y32)</f>
        <v>0</v>
      </c>
      <c r="AA32" s="54"/>
      <c r="AG32" s="54"/>
    </row>
    <row r="33" spans="1:33" x14ac:dyDescent="0.2">
      <c r="A33" s="792" t="s">
        <v>209</v>
      </c>
      <c r="B33" s="791"/>
      <c r="C33" s="791"/>
      <c r="D33" s="791"/>
      <c r="E33" s="791"/>
      <c r="F33" s="791"/>
      <c r="G33" s="791"/>
      <c r="H33" s="791"/>
      <c r="I33" s="791"/>
      <c r="J33" s="791"/>
      <c r="K33" s="858"/>
      <c r="L33" s="357"/>
      <c r="M33" s="358">
        <v>0</v>
      </c>
      <c r="N33" s="858"/>
      <c r="O33" s="357"/>
      <c r="P33" s="358">
        <v>0</v>
      </c>
      <c r="Q33" s="858"/>
      <c r="R33" s="357"/>
      <c r="S33" s="358">
        <v>0</v>
      </c>
      <c r="T33" s="858"/>
      <c r="U33" s="357"/>
      <c r="V33" s="358">
        <v>0</v>
      </c>
      <c r="W33" s="858"/>
      <c r="X33" s="357"/>
      <c r="Y33" s="358">
        <v>0</v>
      </c>
      <c r="Z33" s="516">
        <f>SUM(M33:Y33)</f>
        <v>0</v>
      </c>
      <c r="AA33" s="54"/>
      <c r="AG33" s="54"/>
    </row>
    <row r="34" spans="1:33" x14ac:dyDescent="0.2">
      <c r="A34" s="797" t="s">
        <v>210</v>
      </c>
      <c r="B34" s="798"/>
      <c r="C34" s="798"/>
      <c r="D34" s="798"/>
      <c r="E34" s="798"/>
      <c r="F34" s="798"/>
      <c r="G34" s="798"/>
      <c r="H34" s="798"/>
      <c r="I34" s="798"/>
      <c r="J34" s="798"/>
      <c r="K34" s="848"/>
      <c r="L34" s="849"/>
      <c r="M34" s="354">
        <v>0</v>
      </c>
      <c r="N34" s="848"/>
      <c r="O34" s="849"/>
      <c r="P34" s="354">
        <v>0</v>
      </c>
      <c r="Q34" s="848"/>
      <c r="R34" s="849"/>
      <c r="S34" s="354">
        <v>0</v>
      </c>
      <c r="T34" s="848"/>
      <c r="U34" s="849"/>
      <c r="V34" s="354">
        <v>0</v>
      </c>
      <c r="W34" s="848"/>
      <c r="X34" s="849"/>
      <c r="Y34" s="354">
        <v>0</v>
      </c>
      <c r="Z34" s="859">
        <f>SUM(M34:Y34)</f>
        <v>0</v>
      </c>
      <c r="AA34" s="839"/>
      <c r="AG34" s="839"/>
    </row>
    <row r="35" spans="1:33" x14ac:dyDescent="0.2">
      <c r="A35" s="621" t="s">
        <v>107</v>
      </c>
      <c r="B35" s="602"/>
      <c r="C35" s="602"/>
      <c r="D35" s="602"/>
      <c r="E35" s="602"/>
      <c r="F35" s="602"/>
      <c r="G35" s="602"/>
      <c r="H35" s="602"/>
      <c r="I35" s="602"/>
      <c r="J35" s="602"/>
      <c r="K35" s="261"/>
      <c r="L35" s="355"/>
      <c r="M35" s="356">
        <f>SUM(M30:M34)</f>
        <v>0</v>
      </c>
      <c r="N35" s="261"/>
      <c r="O35" s="355"/>
      <c r="P35" s="356">
        <f>SUM(P30:P34)</f>
        <v>0</v>
      </c>
      <c r="Q35" s="261"/>
      <c r="R35" s="355"/>
      <c r="S35" s="356">
        <f>SUM(S30:S34)</f>
        <v>0</v>
      </c>
      <c r="T35" s="261"/>
      <c r="U35" s="355"/>
      <c r="V35" s="356">
        <f>SUM(V30:V34)</f>
        <v>0</v>
      </c>
      <c r="W35" s="261"/>
      <c r="X35" s="355"/>
      <c r="Y35" s="356">
        <f>SUM(Y30:Y34)</f>
        <v>0</v>
      </c>
      <c r="Z35" s="860">
        <f>SUM(Z30:Z34)</f>
        <v>0</v>
      </c>
      <c r="AA35" s="839"/>
      <c r="AG35" s="839"/>
    </row>
    <row r="36" spans="1:33" x14ac:dyDescent="0.2">
      <c r="A36" s="753"/>
      <c r="B36" s="754"/>
      <c r="C36" s="754"/>
      <c r="D36" s="754"/>
      <c r="E36" s="754"/>
      <c r="F36" s="754"/>
      <c r="G36" s="754"/>
      <c r="H36" s="754"/>
      <c r="I36" s="754"/>
      <c r="J36" s="754"/>
      <c r="K36" s="754"/>
      <c r="L36" s="755"/>
      <c r="M36" s="755"/>
      <c r="N36" s="756"/>
      <c r="O36" s="755"/>
      <c r="P36" s="755"/>
      <c r="Q36" s="756"/>
      <c r="R36" s="755"/>
      <c r="S36" s="755"/>
      <c r="T36" s="756"/>
      <c r="U36" s="755"/>
      <c r="V36" s="755"/>
      <c r="W36" s="756"/>
      <c r="X36" s="755"/>
      <c r="Y36" s="755"/>
      <c r="Z36" s="861"/>
      <c r="AA36" s="839"/>
      <c r="AG36" s="839"/>
    </row>
    <row r="37" spans="1:33" x14ac:dyDescent="0.2">
      <c r="A37" s="517" t="s">
        <v>26</v>
      </c>
      <c r="B37" s="37"/>
      <c r="C37" s="30"/>
      <c r="D37" s="30"/>
      <c r="E37" s="30"/>
      <c r="F37" s="30"/>
      <c r="G37" s="30"/>
      <c r="H37" s="30"/>
      <c r="I37" s="857"/>
      <c r="J37" s="857"/>
      <c r="K37" s="857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514"/>
      <c r="AA37" s="9"/>
      <c r="AG37" s="9"/>
    </row>
    <row r="38" spans="1:33" ht="12.75" customHeight="1" x14ac:dyDescent="0.2">
      <c r="A38" s="788" t="s">
        <v>211</v>
      </c>
      <c r="B38" s="789"/>
      <c r="C38" s="789"/>
      <c r="D38" s="789"/>
      <c r="E38" s="789"/>
      <c r="F38" s="789"/>
      <c r="G38" s="789"/>
      <c r="H38" s="789"/>
      <c r="I38" s="789"/>
      <c r="J38" s="789"/>
      <c r="K38" s="843"/>
      <c r="L38" s="844"/>
      <c r="M38" s="352">
        <v>0</v>
      </c>
      <c r="N38" s="843"/>
      <c r="O38" s="844"/>
      <c r="P38" s="352">
        <v>0</v>
      </c>
      <c r="Q38" s="843"/>
      <c r="R38" s="844"/>
      <c r="S38" s="352">
        <v>0</v>
      </c>
      <c r="T38" s="843"/>
      <c r="U38" s="844"/>
      <c r="V38" s="352">
        <v>0</v>
      </c>
      <c r="W38" s="843"/>
      <c r="X38" s="844"/>
      <c r="Y38" s="352">
        <v>0</v>
      </c>
      <c r="Z38" s="515">
        <f>SUM(M38:Y38)</f>
        <v>0</v>
      </c>
      <c r="AA38" s="54"/>
      <c r="AG38" s="54"/>
    </row>
    <row r="39" spans="1:33" x14ac:dyDescent="0.2">
      <c r="A39" s="790" t="s">
        <v>212</v>
      </c>
      <c r="B39" s="791"/>
      <c r="C39" s="791"/>
      <c r="D39" s="791"/>
      <c r="E39" s="791"/>
      <c r="F39" s="791"/>
      <c r="G39" s="791"/>
      <c r="H39" s="791"/>
      <c r="I39" s="791"/>
      <c r="J39" s="791"/>
      <c r="K39" s="858"/>
      <c r="L39" s="357"/>
      <c r="M39" s="358">
        <v>0</v>
      </c>
      <c r="N39" s="858"/>
      <c r="O39" s="357"/>
      <c r="P39" s="358">
        <v>0</v>
      </c>
      <c r="Q39" s="858"/>
      <c r="R39" s="357"/>
      <c r="S39" s="358">
        <v>0</v>
      </c>
      <c r="T39" s="858"/>
      <c r="U39" s="357"/>
      <c r="V39" s="358">
        <v>0</v>
      </c>
      <c r="W39" s="858"/>
      <c r="X39" s="357"/>
      <c r="Y39" s="358">
        <v>0</v>
      </c>
      <c r="Z39" s="516">
        <f t="shared" ref="Z39:Z45" si="29">SUM(M39:Y39)</f>
        <v>0</v>
      </c>
      <c r="AA39" s="54"/>
      <c r="AG39" s="54"/>
    </row>
    <row r="40" spans="1:33" x14ac:dyDescent="0.2">
      <c r="A40" s="790" t="s">
        <v>213</v>
      </c>
      <c r="B40" s="791"/>
      <c r="C40" s="791"/>
      <c r="D40" s="791"/>
      <c r="E40" s="791"/>
      <c r="F40" s="791"/>
      <c r="G40" s="791"/>
      <c r="H40" s="791"/>
      <c r="I40" s="791"/>
      <c r="J40" s="791"/>
      <c r="K40" s="858"/>
      <c r="L40" s="357"/>
      <c r="M40" s="358">
        <v>0</v>
      </c>
      <c r="N40" s="858"/>
      <c r="O40" s="357"/>
      <c r="P40" s="358">
        <v>0</v>
      </c>
      <c r="Q40" s="858"/>
      <c r="R40" s="357"/>
      <c r="S40" s="358">
        <v>0</v>
      </c>
      <c r="T40" s="858"/>
      <c r="U40" s="357"/>
      <c r="V40" s="358">
        <v>0</v>
      </c>
      <c r="W40" s="858"/>
      <c r="X40" s="357"/>
      <c r="Y40" s="358">
        <v>0</v>
      </c>
      <c r="Z40" s="516">
        <f t="shared" si="29"/>
        <v>0</v>
      </c>
      <c r="AA40" s="54"/>
      <c r="AG40" s="54"/>
    </row>
    <row r="41" spans="1:33" ht="12.75" customHeight="1" x14ac:dyDescent="0.2">
      <c r="A41" s="792" t="s">
        <v>214</v>
      </c>
      <c r="B41" s="793"/>
      <c r="C41" s="793"/>
      <c r="D41" s="793"/>
      <c r="E41" s="793"/>
      <c r="F41" s="793"/>
      <c r="G41" s="793"/>
      <c r="H41" s="794"/>
      <c r="I41" s="895">
        <v>0.05</v>
      </c>
      <c r="J41" s="795">
        <v>0</v>
      </c>
      <c r="K41" s="862"/>
      <c r="L41" s="518"/>
      <c r="M41" s="361">
        <f>ROUND(J41*D13,0)</f>
        <v>0</v>
      </c>
      <c r="N41" s="862"/>
      <c r="O41" s="518"/>
      <c r="P41" s="361">
        <f>ROUND(M41*(1+$I$41),0)</f>
        <v>0</v>
      </c>
      <c r="Q41" s="862"/>
      <c r="R41" s="518"/>
      <c r="S41" s="361">
        <f>ROUND(P41*(1+$I$41),0)</f>
        <v>0</v>
      </c>
      <c r="T41" s="862"/>
      <c r="U41" s="518"/>
      <c r="V41" s="361">
        <f>ROUND(S41*(1+$I$41),0)</f>
        <v>0</v>
      </c>
      <c r="W41" s="862"/>
      <c r="X41" s="518"/>
      <c r="Y41" s="361">
        <f>ROUND(V41*(1+$I$41),0)</f>
        <v>0</v>
      </c>
      <c r="Z41" s="516">
        <f t="shared" si="29"/>
        <v>0</v>
      </c>
      <c r="AA41" s="839"/>
      <c r="AG41" s="839"/>
    </row>
    <row r="42" spans="1:33" ht="12.75" customHeight="1" x14ac:dyDescent="0.2">
      <c r="A42" s="790" t="s">
        <v>215</v>
      </c>
      <c r="B42" s="791"/>
      <c r="C42" s="796"/>
      <c r="D42" s="791"/>
      <c r="E42" s="791"/>
      <c r="F42" s="791"/>
      <c r="G42" s="791"/>
      <c r="H42" s="791"/>
      <c r="I42" s="791"/>
      <c r="J42" s="791"/>
      <c r="K42" s="858"/>
      <c r="L42" s="357"/>
      <c r="M42" s="358">
        <v>0</v>
      </c>
      <c r="N42" s="858"/>
      <c r="O42" s="357"/>
      <c r="P42" s="358">
        <v>0</v>
      </c>
      <c r="Q42" s="858"/>
      <c r="R42" s="357"/>
      <c r="S42" s="358">
        <v>0</v>
      </c>
      <c r="T42" s="858"/>
      <c r="U42" s="357"/>
      <c r="V42" s="358">
        <v>0</v>
      </c>
      <c r="W42" s="858"/>
      <c r="X42" s="357"/>
      <c r="Y42" s="358">
        <v>0</v>
      </c>
      <c r="Z42" s="516">
        <f t="shared" si="29"/>
        <v>0</v>
      </c>
      <c r="AA42" s="839"/>
      <c r="AG42" s="839"/>
    </row>
    <row r="43" spans="1:33" ht="12.75" customHeight="1" x14ac:dyDescent="0.2">
      <c r="A43" s="790" t="s">
        <v>216</v>
      </c>
      <c r="B43" s="791"/>
      <c r="C43" s="796"/>
      <c r="D43" s="791"/>
      <c r="E43" s="791"/>
      <c r="F43" s="791"/>
      <c r="G43" s="791"/>
      <c r="H43" s="791"/>
      <c r="I43" s="791"/>
      <c r="J43" s="791"/>
      <c r="K43" s="858"/>
      <c r="L43" s="357"/>
      <c r="M43" s="358">
        <v>0</v>
      </c>
      <c r="N43" s="858"/>
      <c r="O43" s="357"/>
      <c r="P43" s="358">
        <v>0</v>
      </c>
      <c r="Q43" s="858"/>
      <c r="R43" s="357"/>
      <c r="S43" s="358">
        <v>0</v>
      </c>
      <c r="T43" s="858"/>
      <c r="U43" s="357"/>
      <c r="V43" s="358">
        <v>0</v>
      </c>
      <c r="W43" s="858"/>
      <c r="X43" s="357"/>
      <c r="Y43" s="358">
        <v>0</v>
      </c>
      <c r="Z43" s="516">
        <f t="shared" si="29"/>
        <v>0</v>
      </c>
      <c r="AA43" s="839"/>
      <c r="AG43" s="839"/>
    </row>
    <row r="44" spans="1:33" x14ac:dyDescent="0.2">
      <c r="A44" s="792" t="s">
        <v>217</v>
      </c>
      <c r="B44" s="793"/>
      <c r="C44" s="793"/>
      <c r="D44" s="793"/>
      <c r="E44" s="793"/>
      <c r="F44" s="793"/>
      <c r="G44" s="793"/>
      <c r="H44" s="793"/>
      <c r="I44" s="793"/>
      <c r="J44" s="793"/>
      <c r="K44" s="858"/>
      <c r="L44" s="357"/>
      <c r="M44" s="358">
        <v>0</v>
      </c>
      <c r="N44" s="858"/>
      <c r="O44" s="357"/>
      <c r="P44" s="358">
        <v>0</v>
      </c>
      <c r="Q44" s="858"/>
      <c r="R44" s="357"/>
      <c r="S44" s="358">
        <v>0</v>
      </c>
      <c r="T44" s="858"/>
      <c r="U44" s="357"/>
      <c r="V44" s="358">
        <v>0</v>
      </c>
      <c r="W44" s="858"/>
      <c r="X44" s="357"/>
      <c r="Y44" s="358">
        <v>0</v>
      </c>
      <c r="Z44" s="516">
        <f t="shared" si="29"/>
        <v>0</v>
      </c>
      <c r="AA44" s="839"/>
      <c r="AG44" s="839"/>
    </row>
    <row r="45" spans="1:33" x14ac:dyDescent="0.2">
      <c r="A45" s="797" t="s">
        <v>210</v>
      </c>
      <c r="B45" s="798"/>
      <c r="C45" s="798"/>
      <c r="D45" s="798"/>
      <c r="E45" s="798"/>
      <c r="F45" s="798"/>
      <c r="G45" s="798"/>
      <c r="H45" s="798"/>
      <c r="I45" s="798"/>
      <c r="J45" s="798"/>
      <c r="K45" s="848"/>
      <c r="L45" s="849"/>
      <c r="M45" s="354">
        <v>0</v>
      </c>
      <c r="N45" s="848"/>
      <c r="O45" s="849"/>
      <c r="P45" s="354">
        <v>0</v>
      </c>
      <c r="Q45" s="848"/>
      <c r="R45" s="849"/>
      <c r="S45" s="354">
        <v>0</v>
      </c>
      <c r="T45" s="848"/>
      <c r="U45" s="849"/>
      <c r="V45" s="354">
        <v>0</v>
      </c>
      <c r="W45" s="848"/>
      <c r="X45" s="849"/>
      <c r="Y45" s="354">
        <v>0</v>
      </c>
      <c r="Z45" s="519">
        <f t="shared" si="29"/>
        <v>0</v>
      </c>
      <c r="AA45" s="839"/>
      <c r="AG45" s="839"/>
    </row>
    <row r="46" spans="1:33" x14ac:dyDescent="0.2">
      <c r="A46" s="621" t="s">
        <v>30</v>
      </c>
      <c r="B46" s="602"/>
      <c r="C46" s="602"/>
      <c r="D46" s="602"/>
      <c r="E46" s="602"/>
      <c r="F46" s="602"/>
      <c r="G46" s="602"/>
      <c r="H46" s="602"/>
      <c r="I46" s="602"/>
      <c r="J46" s="615"/>
      <c r="K46" s="261"/>
      <c r="L46" s="355"/>
      <c r="M46" s="356">
        <f>SUM(M38:M45)</f>
        <v>0</v>
      </c>
      <c r="N46" s="261"/>
      <c r="O46" s="355"/>
      <c r="P46" s="356">
        <f>SUM(P38:P45)</f>
        <v>0</v>
      </c>
      <c r="Q46" s="261"/>
      <c r="R46" s="355"/>
      <c r="S46" s="356">
        <f>SUM(S38:S45)</f>
        <v>0</v>
      </c>
      <c r="T46" s="261"/>
      <c r="U46" s="355"/>
      <c r="V46" s="356">
        <f>SUM(V38:V45)</f>
        <v>0</v>
      </c>
      <c r="W46" s="261"/>
      <c r="X46" s="355"/>
      <c r="Y46" s="356">
        <f>SUM(Y38:Y45)</f>
        <v>0</v>
      </c>
      <c r="Z46" s="860">
        <f t="shared" ref="Z46" si="30">SUM(Z38:Z45)</f>
        <v>0</v>
      </c>
      <c r="AA46" s="839"/>
      <c r="AG46" s="839"/>
    </row>
    <row r="47" spans="1:33" x14ac:dyDescent="0.2">
      <c r="A47" s="656"/>
      <c r="B47" s="649"/>
      <c r="C47" s="760"/>
      <c r="D47" s="663"/>
      <c r="E47" s="663"/>
      <c r="F47" s="663"/>
      <c r="G47" s="663"/>
      <c r="H47" s="663"/>
      <c r="I47" s="663"/>
      <c r="J47" s="854"/>
      <c r="K47" s="854"/>
      <c r="L47" s="854"/>
      <c r="M47" s="667"/>
      <c r="N47" s="667"/>
      <c r="O47" s="667"/>
      <c r="P47" s="667"/>
      <c r="Q47" s="667"/>
      <c r="R47" s="667"/>
      <c r="S47" s="667"/>
      <c r="T47" s="667"/>
      <c r="U47" s="667"/>
      <c r="V47" s="667"/>
      <c r="W47" s="667"/>
      <c r="X47" s="667"/>
      <c r="Y47" s="667"/>
      <c r="Z47" s="667"/>
      <c r="AA47" s="9"/>
      <c r="AG47" s="9"/>
    </row>
    <row r="48" spans="1:33" x14ac:dyDescent="0.2">
      <c r="A48" s="507" t="s">
        <v>31</v>
      </c>
      <c r="B48" s="36"/>
      <c r="C48" s="26"/>
      <c r="D48" s="26"/>
      <c r="E48" s="26"/>
      <c r="F48" s="26"/>
      <c r="G48" s="26"/>
      <c r="H48" s="26"/>
      <c r="I48" s="842"/>
      <c r="J48" s="842"/>
      <c r="K48" s="842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508"/>
      <c r="AA48" s="9"/>
      <c r="AE48" s="803"/>
      <c r="AG48" s="9"/>
    </row>
    <row r="49" spans="1:35" x14ac:dyDescent="0.2">
      <c r="A49" s="863"/>
      <c r="B49" s="864"/>
      <c r="C49" s="864"/>
      <c r="D49" s="864"/>
      <c r="E49" s="864"/>
      <c r="F49" s="864"/>
      <c r="G49" s="864"/>
      <c r="H49" s="864"/>
      <c r="I49" s="953" t="s">
        <v>44</v>
      </c>
      <c r="J49" s="954"/>
      <c r="K49" s="144"/>
      <c r="L49" s="493"/>
      <c r="M49" s="364">
        <v>0</v>
      </c>
      <c r="N49" s="144"/>
      <c r="O49" s="493"/>
      <c r="P49" s="364">
        <v>0</v>
      </c>
      <c r="Q49" s="144"/>
      <c r="R49" s="493"/>
      <c r="S49" s="364">
        <v>0</v>
      </c>
      <c r="T49" s="144"/>
      <c r="U49" s="493"/>
      <c r="V49" s="364">
        <v>0</v>
      </c>
      <c r="W49" s="144"/>
      <c r="X49" s="493"/>
      <c r="Y49" s="364">
        <v>0</v>
      </c>
      <c r="Z49" s="845">
        <f>SUM(M49:Y49)</f>
        <v>0</v>
      </c>
      <c r="AA49" s="839"/>
      <c r="AE49" s="803"/>
      <c r="AG49" s="839"/>
    </row>
    <row r="50" spans="1:35" x14ac:dyDescent="0.2">
      <c r="A50" s="865" t="s">
        <v>75</v>
      </c>
      <c r="B50" s="955"/>
      <c r="C50" s="955"/>
      <c r="D50" s="955"/>
      <c r="E50" s="696"/>
      <c r="F50" s="696"/>
      <c r="G50" s="696"/>
      <c r="H50" s="696"/>
      <c r="I50" s="956" t="s">
        <v>33</v>
      </c>
      <c r="J50" s="957"/>
      <c r="K50" s="146"/>
      <c r="L50" s="357"/>
      <c r="M50" s="358">
        <v>0</v>
      </c>
      <c r="N50" s="146"/>
      <c r="O50" s="357"/>
      <c r="P50" s="358">
        <v>0</v>
      </c>
      <c r="Q50" s="146"/>
      <c r="R50" s="357"/>
      <c r="S50" s="358">
        <v>0</v>
      </c>
      <c r="T50" s="146"/>
      <c r="U50" s="357"/>
      <c r="V50" s="358">
        <v>0</v>
      </c>
      <c r="W50" s="146"/>
      <c r="X50" s="357"/>
      <c r="Y50" s="358">
        <v>0</v>
      </c>
      <c r="Z50" s="866">
        <f>SUM(M50:Y50)</f>
        <v>0</v>
      </c>
      <c r="AA50" s="839"/>
      <c r="AE50" s="803"/>
      <c r="AG50" s="839"/>
    </row>
    <row r="51" spans="1:35" s="12" customFormat="1" x14ac:dyDescent="0.2">
      <c r="A51" s="867"/>
      <c r="B51" s="868"/>
      <c r="C51" s="868"/>
      <c r="D51" s="868"/>
      <c r="E51" s="868"/>
      <c r="F51" s="868"/>
      <c r="G51" s="868"/>
      <c r="H51" s="868"/>
      <c r="I51" s="958" t="s">
        <v>45</v>
      </c>
      <c r="J51" s="959"/>
      <c r="K51" s="147"/>
      <c r="L51" s="365"/>
      <c r="M51" s="366">
        <f>M49+M50</f>
        <v>0</v>
      </c>
      <c r="N51" s="147"/>
      <c r="O51" s="365"/>
      <c r="P51" s="366">
        <f>P49+P50</f>
        <v>0</v>
      </c>
      <c r="Q51" s="147"/>
      <c r="R51" s="365"/>
      <c r="S51" s="366">
        <f>S49+S50</f>
        <v>0</v>
      </c>
      <c r="T51" s="147"/>
      <c r="U51" s="365"/>
      <c r="V51" s="366">
        <f>V49+V50</f>
        <v>0</v>
      </c>
      <c r="W51" s="147"/>
      <c r="X51" s="365"/>
      <c r="Y51" s="366">
        <f>Y49+Y50</f>
        <v>0</v>
      </c>
      <c r="Z51" s="869">
        <f>SUM(Z49:Z50)</f>
        <v>0</v>
      </c>
      <c r="AA51" s="870"/>
      <c r="AE51" s="871"/>
      <c r="AG51" s="870"/>
    </row>
    <row r="52" spans="1:35" x14ac:dyDescent="0.2">
      <c r="A52" s="872"/>
      <c r="B52" s="873"/>
      <c r="C52" s="873"/>
      <c r="D52" s="873"/>
      <c r="E52" s="873"/>
      <c r="F52" s="873"/>
      <c r="G52" s="873"/>
      <c r="H52" s="873"/>
      <c r="I52" s="953" t="s">
        <v>44</v>
      </c>
      <c r="J52" s="954"/>
      <c r="K52" s="144"/>
      <c r="L52" s="493"/>
      <c r="M52" s="364">
        <v>0</v>
      </c>
      <c r="N52" s="144"/>
      <c r="O52" s="493"/>
      <c r="P52" s="364">
        <v>0</v>
      </c>
      <c r="Q52" s="144"/>
      <c r="R52" s="493"/>
      <c r="S52" s="364">
        <v>0</v>
      </c>
      <c r="T52" s="144"/>
      <c r="U52" s="493"/>
      <c r="V52" s="364">
        <v>0</v>
      </c>
      <c r="W52" s="144"/>
      <c r="X52" s="493"/>
      <c r="Y52" s="364">
        <v>0</v>
      </c>
      <c r="Z52" s="845">
        <f t="shared" ref="Z52:Z53" si="31">SUM(M52:Y52)</f>
        <v>0</v>
      </c>
      <c r="AA52" s="839"/>
      <c r="AE52" s="803"/>
      <c r="AG52" s="839"/>
    </row>
    <row r="53" spans="1:35" x14ac:dyDescent="0.2">
      <c r="A53" s="865" t="s">
        <v>76</v>
      </c>
      <c r="B53" s="955"/>
      <c r="C53" s="955"/>
      <c r="D53" s="955"/>
      <c r="E53" s="696"/>
      <c r="F53" s="696"/>
      <c r="G53" s="696"/>
      <c r="H53" s="696"/>
      <c r="I53" s="956" t="s">
        <v>33</v>
      </c>
      <c r="J53" s="957"/>
      <c r="K53" s="146"/>
      <c r="L53" s="357"/>
      <c r="M53" s="358">
        <v>0</v>
      </c>
      <c r="N53" s="146"/>
      <c r="O53" s="357"/>
      <c r="P53" s="358">
        <v>0</v>
      </c>
      <c r="Q53" s="146"/>
      <c r="R53" s="357"/>
      <c r="S53" s="358">
        <v>0</v>
      </c>
      <c r="T53" s="146"/>
      <c r="U53" s="357"/>
      <c r="V53" s="358">
        <v>0</v>
      </c>
      <c r="W53" s="146"/>
      <c r="X53" s="357"/>
      <c r="Y53" s="358">
        <v>0</v>
      </c>
      <c r="Z53" s="866">
        <f t="shared" si="31"/>
        <v>0</v>
      </c>
      <c r="AA53" s="839"/>
      <c r="AE53" s="803"/>
      <c r="AG53" s="839"/>
    </row>
    <row r="54" spans="1:35" s="12" customFormat="1" x14ac:dyDescent="0.2">
      <c r="A54" s="867"/>
      <c r="B54" s="868"/>
      <c r="C54" s="868"/>
      <c r="D54" s="868"/>
      <c r="E54" s="868"/>
      <c r="F54" s="868"/>
      <c r="G54" s="868"/>
      <c r="H54" s="868"/>
      <c r="I54" s="958" t="s">
        <v>45</v>
      </c>
      <c r="J54" s="959"/>
      <c r="K54" s="147"/>
      <c r="L54" s="365"/>
      <c r="M54" s="366">
        <f>SUM(M52:M53)</f>
        <v>0</v>
      </c>
      <c r="N54" s="147"/>
      <c r="O54" s="365"/>
      <c r="P54" s="366">
        <f>SUM(P52:P53)</f>
        <v>0</v>
      </c>
      <c r="Q54" s="147"/>
      <c r="R54" s="365"/>
      <c r="S54" s="366">
        <f>SUM(S52:S53)</f>
        <v>0</v>
      </c>
      <c r="T54" s="147"/>
      <c r="U54" s="365"/>
      <c r="V54" s="366">
        <f>SUM(V52:V53)</f>
        <v>0</v>
      </c>
      <c r="W54" s="147"/>
      <c r="X54" s="365"/>
      <c r="Y54" s="366">
        <f>SUM(Y52:Y53)</f>
        <v>0</v>
      </c>
      <c r="Z54" s="869">
        <f>SUM(Z52:Z53)</f>
        <v>0</v>
      </c>
      <c r="AA54" s="870"/>
      <c r="AE54" s="871"/>
      <c r="AG54" s="870"/>
    </row>
    <row r="55" spans="1:35" x14ac:dyDescent="0.2">
      <c r="A55" s="527" t="s">
        <v>39</v>
      </c>
      <c r="B55" s="150"/>
      <c r="C55" s="151"/>
      <c r="D55" s="151"/>
      <c r="E55" s="151"/>
      <c r="F55" s="151"/>
      <c r="G55" s="151"/>
      <c r="H55" s="151"/>
      <c r="I55" s="874"/>
      <c r="J55" s="874"/>
      <c r="K55" s="875"/>
      <c r="L55" s="367"/>
      <c r="M55" s="366">
        <f>M51+M54</f>
        <v>0</v>
      </c>
      <c r="N55" s="875"/>
      <c r="O55" s="367"/>
      <c r="P55" s="366">
        <f>P51+P54</f>
        <v>0</v>
      </c>
      <c r="Q55" s="875"/>
      <c r="R55" s="367"/>
      <c r="S55" s="366">
        <f>S51+S54</f>
        <v>0</v>
      </c>
      <c r="T55" s="875"/>
      <c r="U55" s="367"/>
      <c r="V55" s="366">
        <f>V51+V54</f>
        <v>0</v>
      </c>
      <c r="W55" s="875"/>
      <c r="X55" s="367"/>
      <c r="Y55" s="366">
        <f>Y51+Y54</f>
        <v>0</v>
      </c>
      <c r="Z55" s="876">
        <f>Z51+Z54</f>
        <v>0</v>
      </c>
      <c r="AA55" s="839"/>
      <c r="AE55" s="803"/>
      <c r="AG55" s="839"/>
    </row>
    <row r="56" spans="1:35" ht="13.5" thickBot="1" x14ac:dyDescent="0.25">
      <c r="A56" s="763"/>
      <c r="B56" s="661"/>
      <c r="C56" s="662"/>
      <c r="D56" s="662"/>
      <c r="E56" s="662"/>
      <c r="F56" s="662"/>
      <c r="G56" s="662"/>
      <c r="H56" s="662"/>
      <c r="I56" s="854"/>
      <c r="J56" s="854"/>
      <c r="K56" s="854"/>
      <c r="L56" s="653"/>
      <c r="M56" s="653"/>
      <c r="N56" s="653"/>
      <c r="O56" s="653"/>
      <c r="P56" s="653"/>
      <c r="Q56" s="653"/>
      <c r="R56" s="653"/>
      <c r="S56" s="653"/>
      <c r="T56" s="653"/>
      <c r="U56" s="653"/>
      <c r="V56" s="653"/>
      <c r="W56" s="653"/>
      <c r="X56" s="653"/>
      <c r="Y56" s="653"/>
      <c r="Z56" s="764"/>
      <c r="AA56" s="6"/>
      <c r="AE56" s="803"/>
      <c r="AG56" s="6"/>
    </row>
    <row r="57" spans="1:35" ht="13.5" thickBot="1" x14ac:dyDescent="0.25">
      <c r="A57" s="960" t="s">
        <v>32</v>
      </c>
      <c r="B57" s="961"/>
      <c r="C57" s="961"/>
      <c r="D57" s="961"/>
      <c r="E57" s="961"/>
      <c r="F57" s="961"/>
      <c r="G57" s="961"/>
      <c r="H57" s="961"/>
      <c r="I57" s="961"/>
      <c r="J57" s="962"/>
      <c r="K57" s="111"/>
      <c r="L57" s="349"/>
      <c r="M57" s="350">
        <f>M17+M22+M27+M35+M46+M55</f>
        <v>0</v>
      </c>
      <c r="N57" s="111"/>
      <c r="O57" s="349"/>
      <c r="P57" s="350">
        <f>P17+P22+P27+P35+P46+P55</f>
        <v>0</v>
      </c>
      <c r="Q57" s="111"/>
      <c r="R57" s="349"/>
      <c r="S57" s="350">
        <f>S17+S22+S27+S35+S46+S55</f>
        <v>0</v>
      </c>
      <c r="T57" s="111"/>
      <c r="U57" s="349"/>
      <c r="V57" s="350">
        <f>V17+V22+V27+V35+V46+V55</f>
        <v>0</v>
      </c>
      <c r="W57" s="111"/>
      <c r="X57" s="349"/>
      <c r="Y57" s="350">
        <f>Y17+Y22+Y27+Y35+Y46+Y55</f>
        <v>0</v>
      </c>
      <c r="Z57" s="841">
        <f>Z17+Z22+Z27+Z35+Z46+Z55</f>
        <v>0</v>
      </c>
      <c r="AA57" s="839"/>
      <c r="AE57" s="803"/>
      <c r="AG57" s="839"/>
    </row>
    <row r="58" spans="1:35" x14ac:dyDescent="0.2">
      <c r="A58" s="766"/>
      <c r="B58" s="656"/>
      <c r="C58" s="663"/>
      <c r="D58" s="663"/>
      <c r="E58" s="663"/>
      <c r="F58" s="663"/>
      <c r="G58" s="663"/>
      <c r="H58" s="663"/>
      <c r="I58" s="854"/>
      <c r="J58" s="854"/>
      <c r="K58" s="854"/>
      <c r="L58" s="653"/>
      <c r="M58" s="653"/>
      <c r="N58" s="653"/>
      <c r="O58" s="653"/>
      <c r="P58" s="653"/>
      <c r="Q58" s="653"/>
      <c r="R58" s="653"/>
      <c r="S58" s="653"/>
      <c r="T58" s="653"/>
      <c r="U58" s="653"/>
      <c r="V58" s="653"/>
      <c r="W58" s="653"/>
      <c r="X58" s="653"/>
      <c r="Y58" s="653"/>
      <c r="Z58" s="764"/>
      <c r="AA58" s="6"/>
      <c r="AC58" s="14"/>
      <c r="AD58" s="14"/>
      <c r="AE58" s="877"/>
      <c r="AF58" s="14"/>
      <c r="AG58" s="6"/>
      <c r="AH58" s="14"/>
      <c r="AI58" s="14"/>
    </row>
    <row r="59" spans="1:35" x14ac:dyDescent="0.2">
      <c r="A59" s="507" t="s">
        <v>33</v>
      </c>
      <c r="B59" s="36"/>
      <c r="C59" s="26"/>
      <c r="D59" s="26"/>
      <c r="E59" s="26"/>
      <c r="F59" s="26"/>
      <c r="G59" s="26"/>
      <c r="H59" s="26"/>
      <c r="I59" s="27"/>
      <c r="J59" s="27"/>
      <c r="K59" s="27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514"/>
      <c r="AA59" s="9"/>
      <c r="AE59" s="803"/>
      <c r="AG59" s="9"/>
    </row>
    <row r="60" spans="1:35" x14ac:dyDescent="0.2">
      <c r="A60" s="769" t="s">
        <v>34</v>
      </c>
      <c r="B60" s="770"/>
      <c r="C60" s="770"/>
      <c r="D60" s="770"/>
      <c r="E60" s="770"/>
      <c r="F60" s="770"/>
      <c r="G60" s="770"/>
      <c r="H60" s="770"/>
      <c r="I60" s="770"/>
      <c r="J60" s="771"/>
      <c r="K60" s="155"/>
      <c r="L60" s="906"/>
      <c r="M60" s="907"/>
      <c r="N60" s="155"/>
      <c r="O60" s="906"/>
      <c r="P60" s="907"/>
      <c r="Q60" s="155"/>
      <c r="R60" s="906"/>
      <c r="S60" s="907"/>
      <c r="T60" s="155"/>
      <c r="U60" s="906"/>
      <c r="V60" s="907"/>
      <c r="W60" s="155"/>
      <c r="X60" s="906"/>
      <c r="Y60" s="907"/>
      <c r="Z60" s="764"/>
      <c r="AA60" s="6"/>
      <c r="AE60" s="803"/>
      <c r="AG60" s="6"/>
    </row>
    <row r="61" spans="1:35" s="6" customFormat="1" ht="13.5" customHeight="1" thickBot="1" x14ac:dyDescent="0.25">
      <c r="A61" s="878" t="s">
        <v>109</v>
      </c>
      <c r="B61" s="879"/>
      <c r="C61" s="879"/>
      <c r="D61" s="879"/>
      <c r="E61" s="879"/>
      <c r="F61" s="879"/>
      <c r="G61" s="879"/>
      <c r="H61" s="879"/>
      <c r="I61" s="879"/>
      <c r="J61" s="880"/>
      <c r="K61" s="881"/>
      <c r="L61" s="157"/>
      <c r="M61" s="494">
        <f>M57-(M22+M35+M41+M42+M55)+IF(SUM($L$51:M$51)&gt;25000,MAX(0,25000-SUM($L51:L51)),M$51)+IF(SUM($L$54:M$54)&gt;25000,MAX(0,25000-SUM($L54:L54)),M$54)</f>
        <v>0</v>
      </c>
      <c r="N61" s="881"/>
      <c r="O61" s="157"/>
      <c r="P61" s="494">
        <f>P57-(P22+P35+P41+P42+P55)+IF(SUM($L$51:P$51)&gt;25000,MAX(0,25000-SUM($L51:O51)),P$51)+IF(SUM($L$54:P$54)&gt;25000,MAX(0,25000-SUM($L54:O54)),P$54)</f>
        <v>0</v>
      </c>
      <c r="Q61" s="881"/>
      <c r="R61" s="157"/>
      <c r="S61" s="494">
        <f>S57-(S22+S35+S41+S42+S55)+IF(SUM($L$51:S$51)&gt;25000,MAX(0,25000-SUM($L51:R51)),S$51)+IF(SUM($L$54:S$54)&gt;25000,MAX(0,25000-SUM($L54:R54)),S$54)</f>
        <v>0</v>
      </c>
      <c r="T61" s="881"/>
      <c r="U61" s="157"/>
      <c r="V61" s="494">
        <f>V57-(V22+V35+V41+V42+V55)+IF(SUM($L$51:V$51)&gt;25000,MAX(0,25000-SUM($L51:U51)),V$51)+IF(SUM($L$54:V$54)&gt;25000,MAX(0,25000-SUM($L54:U54)),V$54)</f>
        <v>0</v>
      </c>
      <c r="W61" s="881"/>
      <c r="X61" s="157"/>
      <c r="Y61" s="494">
        <f>Y57-(Y22+Y35+Y41+Y42+Y55)+IF(SUM($L$51:Y$51)&gt;25000,MAX(0,25000-SUM($L51:X51)),Y$51)+IF(SUM($L$54:Y$54)&gt;25000,MAX(0,25000-SUM($L54:X54)),Y$54)</f>
        <v>0</v>
      </c>
      <c r="Z61" s="882">
        <f>SUM(M61:Y61)</f>
        <v>0</v>
      </c>
      <c r="AA61" s="883"/>
      <c r="AE61" s="802"/>
      <c r="AG61" s="883"/>
    </row>
    <row r="62" spans="1:35" s="5" customFormat="1" ht="13.5" customHeight="1" thickBot="1" x14ac:dyDescent="0.25">
      <c r="A62" s="612" t="s">
        <v>35</v>
      </c>
      <c r="B62" s="262"/>
      <c r="C62" s="262"/>
      <c r="D62" s="262"/>
      <c r="E62" s="262"/>
      <c r="F62" s="262"/>
      <c r="G62" s="262"/>
      <c r="H62" s="262"/>
      <c r="I62" s="262"/>
      <c r="J62" s="884">
        <v>0.25</v>
      </c>
      <c r="K62" s="885"/>
      <c r="L62" s="369"/>
      <c r="M62" s="350">
        <f>ROUND(M61*$J$62,0)</f>
        <v>0</v>
      </c>
      <c r="N62" s="885"/>
      <c r="O62" s="369"/>
      <c r="P62" s="350">
        <f>ROUND(P61*$J$62,0)</f>
        <v>0</v>
      </c>
      <c r="Q62" s="885"/>
      <c r="R62" s="369"/>
      <c r="S62" s="350">
        <f>ROUND(S61*$J$62,0)</f>
        <v>0</v>
      </c>
      <c r="T62" s="885"/>
      <c r="U62" s="369"/>
      <c r="V62" s="350">
        <f>ROUND(V61*$J$62,0)</f>
        <v>0</v>
      </c>
      <c r="W62" s="885"/>
      <c r="X62" s="369"/>
      <c r="Y62" s="350">
        <f>ROUND(Y61*$J$62,0)</f>
        <v>0</v>
      </c>
      <c r="Z62" s="841">
        <f>SUM(M62:Y62)</f>
        <v>0</v>
      </c>
      <c r="AA62" s="839"/>
      <c r="AE62" s="886"/>
      <c r="AG62" s="839"/>
    </row>
    <row r="63" spans="1:35" ht="13.5" thickBot="1" x14ac:dyDescent="0.25">
      <c r="A63" s="33" t="s">
        <v>36</v>
      </c>
      <c r="B63" s="38"/>
      <c r="C63" s="34"/>
      <c r="D63" s="34"/>
      <c r="E63" s="34"/>
      <c r="F63" s="34"/>
      <c r="G63" s="34"/>
      <c r="H63" s="34"/>
      <c r="I63" s="887"/>
      <c r="J63" s="887"/>
      <c r="K63" s="888"/>
      <c r="L63" s="370"/>
      <c r="M63" s="371">
        <f>M57+M62</f>
        <v>0</v>
      </c>
      <c r="N63" s="888"/>
      <c r="O63" s="370"/>
      <c r="P63" s="371">
        <f>P57+P62</f>
        <v>0</v>
      </c>
      <c r="Q63" s="888"/>
      <c r="R63" s="370"/>
      <c r="S63" s="371">
        <f>S57+S62</f>
        <v>0</v>
      </c>
      <c r="T63" s="888"/>
      <c r="U63" s="370"/>
      <c r="V63" s="371">
        <f>V57+V62</f>
        <v>0</v>
      </c>
      <c r="W63" s="888"/>
      <c r="X63" s="370"/>
      <c r="Y63" s="371">
        <f>Y57+Y62</f>
        <v>0</v>
      </c>
      <c r="Z63" s="889">
        <f>Z57+Z62</f>
        <v>0</v>
      </c>
      <c r="AA63" s="839"/>
      <c r="AE63" s="803"/>
      <c r="AG63" s="839"/>
    </row>
  </sheetData>
  <sheetProtection formatCells="0" formatColumns="0" formatRows="0" insertColumns="0" insertRows="0" insertHyperlinks="0" deleteColumns="0" deleteRows="0" sort="0" autoFilter="0" pivotTables="0"/>
  <customSheetViews>
    <customSheetView guid="{843BFCF6-AF66-4DE9-9087-32A819643FC6}" fitToPage="1">
      <selection activeCell="X7" sqref="X7:X15"/>
      <pageMargins left="0.7" right="0.7" top="0.75" bottom="0.75" header="0.3" footer="0.3"/>
      <pageSetup scale="70" orientation="portrait" r:id="rId1"/>
    </customSheetView>
  </customSheetViews>
  <mergeCells count="22">
    <mergeCell ref="I54:J54"/>
    <mergeCell ref="A57:J57"/>
    <mergeCell ref="X60:Y60"/>
    <mergeCell ref="L60:M60"/>
    <mergeCell ref="O60:P60"/>
    <mergeCell ref="R60:S60"/>
    <mergeCell ref="U60:V60"/>
    <mergeCell ref="I51:J51"/>
    <mergeCell ref="A29:B29"/>
    <mergeCell ref="I52:J52"/>
    <mergeCell ref="B53:D53"/>
    <mergeCell ref="I53:J53"/>
    <mergeCell ref="AH3:AH4"/>
    <mergeCell ref="B1:R1"/>
    <mergeCell ref="I49:J49"/>
    <mergeCell ref="B50:D50"/>
    <mergeCell ref="I50:J50"/>
    <mergeCell ref="A3:A4"/>
    <mergeCell ref="B3:B4"/>
    <mergeCell ref="W3:Y4"/>
    <mergeCell ref="AB3:AF4"/>
    <mergeCell ref="AG3:AG4"/>
  </mergeCells>
  <conditionalFormatting sqref="D6:H15">
    <cfRule type="expression" dxfId="21" priority="3">
      <formula>$C6="sum"</formula>
    </cfRule>
    <cfRule type="expression" dxfId="20" priority="4">
      <formula>$C6="acad"</formula>
    </cfRule>
    <cfRule type="expression" dxfId="19" priority="5">
      <formula>$C6="cal"</formula>
    </cfRule>
    <cfRule type="expression" dxfId="18" priority="6">
      <formula>$C6="hourly"</formula>
    </cfRule>
    <cfRule type="expression" dxfId="17" priority="7">
      <formula>$C6="grad"</formula>
    </cfRule>
  </conditionalFormatting>
  <conditionalFormatting sqref="J6:J15">
    <cfRule type="expression" dxfId="16" priority="1" stopIfTrue="1">
      <formula>#REF!="grad"</formula>
    </cfRule>
    <cfRule type="expression" dxfId="15" priority="2">
      <formula>#REF!&lt;&gt;"grad"</formula>
    </cfRule>
  </conditionalFormatting>
  <pageMargins left="0.7" right="0.7" top="0.75" bottom="0.75" header="0.3" footer="0.3"/>
  <pageSetup scale="31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63"/>
  <sheetViews>
    <sheetView zoomScaleNormal="100" workbookViewId="0">
      <selection activeCell="C9" sqref="C9"/>
    </sheetView>
  </sheetViews>
  <sheetFormatPr defaultColWidth="8.85546875" defaultRowHeight="12.75" outlineLevelCol="1" x14ac:dyDescent="0.2"/>
  <cols>
    <col min="1" max="1" width="24.140625" style="1" bestFit="1" customWidth="1"/>
    <col min="2" max="2" width="16.5703125" style="1" bestFit="1" customWidth="1"/>
    <col min="3" max="3" width="7.42578125" style="2" bestFit="1" customWidth="1"/>
    <col min="4" max="4" width="4.42578125" style="43" bestFit="1" customWidth="1" outlineLevel="1"/>
    <col min="5" max="7" width="4.42578125" style="8" bestFit="1" customWidth="1" outlineLevel="1"/>
    <col min="8" max="8" width="4.42578125" style="1" bestFit="1" customWidth="1" outlineLevel="1"/>
    <col min="9" max="9" width="9.28515625" style="1" bestFit="1" customWidth="1"/>
    <col min="10" max="10" width="13.28515625" style="1" bestFit="1" customWidth="1"/>
    <col min="11" max="11" width="7.42578125" style="1" bestFit="1" customWidth="1"/>
    <col min="12" max="12" width="8.7109375" style="449" bestFit="1" customWidth="1"/>
    <col min="13" max="13" width="9.7109375" style="449" bestFit="1" customWidth="1"/>
    <col min="14" max="14" width="7.42578125" style="1" bestFit="1" customWidth="1"/>
    <col min="15" max="16" width="8.7109375" style="449" bestFit="1" customWidth="1"/>
    <col min="17" max="17" width="7.42578125" style="1" bestFit="1" customWidth="1"/>
    <col min="18" max="19" width="8.7109375" style="449" bestFit="1" customWidth="1"/>
    <col min="20" max="20" width="7.42578125" style="1" bestFit="1" customWidth="1"/>
    <col min="21" max="21" width="8.7109375" style="449" customWidth="1"/>
    <col min="22" max="22" width="8.7109375" style="1" customWidth="1"/>
    <col min="23" max="23" width="7.42578125" style="1" bestFit="1" customWidth="1"/>
    <col min="24" max="24" width="8.7109375" style="570" customWidth="1"/>
    <col min="25" max="25" width="8.7109375" style="449" customWidth="1"/>
    <col min="26" max="26" width="9.7109375" style="449" bestFit="1" customWidth="1"/>
    <col min="27" max="27" width="12.7109375" style="1" bestFit="1" customWidth="1"/>
    <col min="28" max="32" width="8.85546875" style="1"/>
    <col min="33" max="33" width="11.28515625" style="1" bestFit="1" customWidth="1"/>
    <col min="34" max="34" width="9.42578125" style="1" bestFit="1" customWidth="1"/>
    <col min="35" max="37" width="9.28515625" style="1" bestFit="1" customWidth="1"/>
    <col min="38" max="38" width="9.28515625" style="1" customWidth="1"/>
    <col min="39" max="40" width="8.85546875" style="1"/>
    <col min="41" max="41" width="9.28515625" style="1" bestFit="1" customWidth="1"/>
    <col min="42" max="16384" width="8.85546875" style="1"/>
  </cols>
  <sheetData>
    <row r="1" spans="1:34" ht="15.75" x14ac:dyDescent="0.25">
      <c r="A1" s="70" t="s">
        <v>74</v>
      </c>
      <c r="B1" s="935" t="s">
        <v>112</v>
      </c>
      <c r="C1" s="935"/>
      <c r="D1" s="935"/>
      <c r="E1" s="935"/>
      <c r="F1" s="935"/>
      <c r="G1" s="935"/>
      <c r="H1" s="935"/>
      <c r="I1" s="935"/>
      <c r="J1" s="935"/>
      <c r="K1" s="935"/>
      <c r="L1" s="935"/>
      <c r="M1" s="935"/>
      <c r="N1" s="935"/>
      <c r="O1" s="935"/>
      <c r="P1" s="935"/>
      <c r="Q1" s="935"/>
      <c r="R1" s="936"/>
      <c r="S1" s="569"/>
    </row>
    <row r="2" spans="1:34" ht="15.75" thickBot="1" x14ac:dyDescent="0.3">
      <c r="A2" s="890" t="s">
        <v>40</v>
      </c>
      <c r="B2" s="890"/>
      <c r="E2" s="43"/>
      <c r="F2" s="43"/>
      <c r="G2" s="43"/>
      <c r="H2" s="43"/>
      <c r="I2" s="176"/>
      <c r="J2" s="176" t="s">
        <v>104</v>
      </c>
      <c r="K2" s="19">
        <v>0.02</v>
      </c>
      <c r="R2" s="570"/>
      <c r="X2" s="449"/>
      <c r="AE2" s="4"/>
    </row>
    <row r="3" spans="1:34" x14ac:dyDescent="0.2">
      <c r="A3" s="908" t="s">
        <v>51</v>
      </c>
      <c r="B3" s="910" t="s">
        <v>50</v>
      </c>
      <c r="C3" s="605" t="s">
        <v>97</v>
      </c>
      <c r="D3" s="726"/>
      <c r="E3" s="727"/>
      <c r="F3" s="727"/>
      <c r="G3" s="727"/>
      <c r="H3" s="728"/>
      <c r="I3" s="605" t="s">
        <v>96</v>
      </c>
      <c r="J3" s="605" t="s">
        <v>54</v>
      </c>
      <c r="K3" s="635"/>
      <c r="L3" s="636"/>
      <c r="M3" s="637"/>
      <c r="N3" s="606"/>
      <c r="O3" s="607"/>
      <c r="P3" s="608"/>
      <c r="Q3" s="606"/>
      <c r="R3" s="607"/>
      <c r="S3" s="608"/>
      <c r="T3" s="606"/>
      <c r="U3" s="607"/>
      <c r="V3" s="608"/>
      <c r="W3" s="939" t="s">
        <v>7</v>
      </c>
      <c r="X3" s="940"/>
      <c r="Y3" s="941"/>
      <c r="Z3" s="171" t="s">
        <v>8</v>
      </c>
      <c r="AA3" s="52"/>
      <c r="AB3" s="925" t="s">
        <v>43</v>
      </c>
      <c r="AC3" s="926"/>
      <c r="AD3" s="926"/>
      <c r="AE3" s="926"/>
      <c r="AF3" s="927"/>
      <c r="AG3" s="931" t="s">
        <v>88</v>
      </c>
      <c r="AH3" s="933" t="s">
        <v>90</v>
      </c>
    </row>
    <row r="4" spans="1:34" ht="13.5" thickBot="1" x14ac:dyDescent="0.25">
      <c r="A4" s="909"/>
      <c r="B4" s="911"/>
      <c r="C4" s="804" t="s">
        <v>94</v>
      </c>
      <c r="D4" s="729"/>
      <c r="E4" s="730"/>
      <c r="F4" s="730" t="s">
        <v>1</v>
      </c>
      <c r="G4" s="730"/>
      <c r="H4" s="731"/>
      <c r="I4" s="804" t="s">
        <v>53</v>
      </c>
      <c r="J4" s="804" t="s">
        <v>2</v>
      </c>
      <c r="K4" s="732"/>
      <c r="L4" s="619" t="s">
        <v>3</v>
      </c>
      <c r="M4" s="733"/>
      <c r="N4" s="618"/>
      <c r="O4" s="619" t="s">
        <v>4</v>
      </c>
      <c r="P4" s="620"/>
      <c r="Q4" s="618"/>
      <c r="R4" s="619" t="s">
        <v>5</v>
      </c>
      <c r="S4" s="620"/>
      <c r="T4" s="618"/>
      <c r="U4" s="619" t="s">
        <v>6</v>
      </c>
      <c r="V4" s="620"/>
      <c r="W4" s="942"/>
      <c r="X4" s="943"/>
      <c r="Y4" s="944"/>
      <c r="Z4" s="173"/>
      <c r="AA4" s="52"/>
      <c r="AB4" s="928"/>
      <c r="AC4" s="929"/>
      <c r="AD4" s="929"/>
      <c r="AE4" s="929"/>
      <c r="AF4" s="930"/>
      <c r="AG4" s="932"/>
      <c r="AH4" s="934"/>
    </row>
    <row r="5" spans="1:34" x14ac:dyDescent="0.2">
      <c r="A5" s="127" t="s">
        <v>49</v>
      </c>
      <c r="B5" s="128"/>
      <c r="C5" s="129"/>
      <c r="D5" s="130">
        <v>1</v>
      </c>
      <c r="E5" s="130">
        <v>2</v>
      </c>
      <c r="F5" s="130">
        <v>3</v>
      </c>
      <c r="G5" s="130">
        <v>4</v>
      </c>
      <c r="H5" s="130">
        <v>5</v>
      </c>
      <c r="I5" s="131"/>
      <c r="J5" s="131"/>
      <c r="K5" s="132" t="s">
        <v>81</v>
      </c>
      <c r="L5" s="535" t="s">
        <v>53</v>
      </c>
      <c r="M5" s="536" t="s">
        <v>54</v>
      </c>
      <c r="N5" s="132" t="s">
        <v>81</v>
      </c>
      <c r="O5" s="564" t="s">
        <v>53</v>
      </c>
      <c r="P5" s="565" t="s">
        <v>54</v>
      </c>
      <c r="Q5" s="137" t="s">
        <v>81</v>
      </c>
      <c r="R5" s="571" t="s">
        <v>53</v>
      </c>
      <c r="S5" s="565" t="s">
        <v>54</v>
      </c>
      <c r="T5" s="132" t="s">
        <v>81</v>
      </c>
      <c r="U5" s="564" t="s">
        <v>53</v>
      </c>
      <c r="V5" s="136" t="s">
        <v>54</v>
      </c>
      <c r="W5" s="132" t="s">
        <v>81</v>
      </c>
      <c r="X5" s="564" t="s">
        <v>53</v>
      </c>
      <c r="Y5" s="565" t="s">
        <v>54</v>
      </c>
      <c r="Z5" s="426"/>
      <c r="AA5" s="6"/>
      <c r="AB5" s="23" t="s">
        <v>3</v>
      </c>
      <c r="AC5" s="23" t="s">
        <v>4</v>
      </c>
      <c r="AD5" s="23" t="s">
        <v>5</v>
      </c>
      <c r="AE5" s="24" t="s">
        <v>6</v>
      </c>
      <c r="AF5" s="23" t="s">
        <v>7</v>
      </c>
      <c r="AG5" s="162" t="s">
        <v>89</v>
      </c>
      <c r="AH5" s="162" t="s">
        <v>91</v>
      </c>
    </row>
    <row r="6" spans="1:34" x14ac:dyDescent="0.2">
      <c r="A6" s="174"/>
      <c r="B6" s="175"/>
      <c r="C6" s="122"/>
      <c r="D6" s="123">
        <v>0</v>
      </c>
      <c r="E6" s="123">
        <v>0</v>
      </c>
      <c r="F6" s="123">
        <v>0</v>
      </c>
      <c r="G6" s="123">
        <v>0</v>
      </c>
      <c r="H6" s="123">
        <v>0</v>
      </c>
      <c r="I6" s="503">
        <v>0</v>
      </c>
      <c r="J6" s="177">
        <v>0</v>
      </c>
      <c r="K6" s="124">
        <f t="shared" ref="K6:K15" si="0">IF($C6="12-month",12*D6, IF($C6="9-month",9*D6, IF($C6="summer", 3*D6, IF($C6="grad",D6*6, IF($C6="hourly",D6/2080*12,0)))))</f>
        <v>0</v>
      </c>
      <c r="L6" s="537">
        <f t="shared" ref="L6:L15" si="1">ROUND(IF(C6="12-month",D6*I6,IF(C6="9-month",D6*I6,IF(C6="summer",I6*0.025*13*D6,IF(C6="grad",D6*I6,IF(C6="hourly",D6*I6,))))),0)</f>
        <v>0</v>
      </c>
      <c r="M6" s="538">
        <f>ROUND(L6*$J6,0)</f>
        <v>0</v>
      </c>
      <c r="N6" s="126">
        <f t="shared" ref="N6:N15" si="2">IF($C6="12-month",12*E6, IF($C6="9-month",9*E6, IF($C6="summer", 3*E6, IF($C6="grad",E6*6, IF($C6="hourly",E6/2080*12,0)))))</f>
        <v>0</v>
      </c>
      <c r="O6" s="566">
        <f>ROUND(IF(C6="12-month",E6*I6,IF(C6="9-month",E6*I6,IF(C6="summer",I6*0.025*13*E6,IF(C6="grad",E6*I6,IF(C6="hourly",E6*I6,)))))*(1+$K$2),0)</f>
        <v>0</v>
      </c>
      <c r="P6" s="538">
        <f>ROUND(O6*$J6,0)</f>
        <v>0</v>
      </c>
      <c r="Q6" s="126">
        <f t="shared" ref="Q6:Q15" si="3">IF($C6="12-month",12*F6, IF($C6="9-month",9*F6, IF($C6="summer", 3*F6, IF($C6="grad",F6*6, IF($C6="hourly",F6/2080*12,0)))))</f>
        <v>0</v>
      </c>
      <c r="R6" s="572">
        <f>ROUND(IF(C6="12-month",F6*I6,IF(C6="9-month",F6*I6,IF(C6="summer",I6*0.025*13*F6,IF(C6="grad",F6*I6,IF(C6="hourly",F6*I6,)))))*((1+$K$2)^2),0)</f>
        <v>0</v>
      </c>
      <c r="S6" s="538">
        <f>ROUND(R6*$J6,0)</f>
        <v>0</v>
      </c>
      <c r="T6" s="126">
        <f t="shared" ref="T6:T15" si="4">IF($C6="12-month",12*G6, IF($C6="9-month",9*G6, IF($C6="summer", 3*G6, IF($C6="grad",G6*6, IF($C6="hourly",G6/2080*12,0)))))</f>
        <v>0</v>
      </c>
      <c r="U6" s="572">
        <f>ROUND(IF(C6="12-month",G6*I6,IF(C6="9-month",G6*I6,IF(C6="summer",I6*0.025*13*G6,IF(C6="grad",G6*I6,IF(C6="hourly",G6*I6,)))))*((1+$K$2)^3),0)</f>
        <v>0</v>
      </c>
      <c r="V6" s="125">
        <f>ROUND(U6*$J6,0)</f>
        <v>0</v>
      </c>
      <c r="W6" s="126">
        <f t="shared" ref="W6:W15" si="5">IF($C6="12-month",12*H6, IF($C6="9-month",9*H6, IF($C6="summer", 3*H6, IF($C6="grad",H6*6, IF($C6="hourly",H6/2080*12,0)))))</f>
        <v>0</v>
      </c>
      <c r="X6" s="572">
        <f>ROUND(IF(C6="12-month",H6*I6,IF(C6="9-month",H6*I6,IF(C6="summer",I6*0.025*13*H6,IF(C6="grad",H6*I6,IF(C6="hourly",H6*I6,)))))*((1+$K$2)^4),0)</f>
        <v>0</v>
      </c>
      <c r="Y6" s="538">
        <f>ROUND(X6*$J6,0)</f>
        <v>0</v>
      </c>
      <c r="Z6" s="427">
        <f t="shared" ref="Z6:Z15" si="6">ROUND(SUM(L6,M6,O6,P6,R6,S6,U6,V6,X6,Y6),0)</f>
        <v>0</v>
      </c>
      <c r="AA6" s="53"/>
      <c r="AB6" s="379">
        <f t="shared" ref="AB6:AB15" si="7">I6</f>
        <v>0</v>
      </c>
      <c r="AC6" s="380">
        <f>ROUND(AB6*(1+$K$2),0)</f>
        <v>0</v>
      </c>
      <c r="AD6" s="380">
        <f t="shared" ref="AD6:AF6" si="8">ROUND(AC6*(1+$K$2),0)</f>
        <v>0</v>
      </c>
      <c r="AE6" s="380">
        <f t="shared" si="8"/>
        <v>0</v>
      </c>
      <c r="AF6" s="381">
        <f t="shared" si="8"/>
        <v>0</v>
      </c>
      <c r="AG6" s="163"/>
      <c r="AH6" s="164"/>
    </row>
    <row r="7" spans="1:34" x14ac:dyDescent="0.2">
      <c r="A7" s="41"/>
      <c r="B7" s="39"/>
      <c r="C7" s="122"/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504">
        <v>0</v>
      </c>
      <c r="J7" s="177">
        <v>0</v>
      </c>
      <c r="K7" s="91">
        <f t="shared" si="0"/>
        <v>0</v>
      </c>
      <c r="L7" s="539">
        <f t="shared" si="1"/>
        <v>0</v>
      </c>
      <c r="M7" s="538">
        <f t="shared" ref="M7:M15" si="9">ROUND(L7*$J7,0)</f>
        <v>0</v>
      </c>
      <c r="N7" s="118">
        <f t="shared" si="2"/>
        <v>0</v>
      </c>
      <c r="O7" s="567">
        <f t="shared" ref="O7:O15" si="10">ROUND(IF(C7="12-month",E7*I7,IF(C7="9-month",E7*I7,IF(C7="summer",I7*0.025*13*E7,IF(C7="grad",E7*I7,IF(C7="hourly",E7*I7,)))))*(1+$K$2),0)</f>
        <v>0</v>
      </c>
      <c r="P7" s="538">
        <f t="shared" ref="P7:P15" si="11">ROUND(O7*$J7,0)</f>
        <v>0</v>
      </c>
      <c r="Q7" s="118">
        <f t="shared" si="3"/>
        <v>0</v>
      </c>
      <c r="R7" s="567">
        <f t="shared" ref="R7:R15" si="12">ROUND(IF(C7="12-month",F7*I7,IF(C7="9-month",F7*I7,IF(C7="summer",I7*0.025*13*F7,IF(C7="grad",F7*I7,IF(C7="hourly",F7*I7,)))))*((1+$K$2)^2),0)</f>
        <v>0</v>
      </c>
      <c r="S7" s="538">
        <f t="shared" ref="S7:S15" si="13">ROUND(R7*$J7,0)</f>
        <v>0</v>
      </c>
      <c r="T7" s="118">
        <f t="shared" si="4"/>
        <v>0</v>
      </c>
      <c r="U7" s="567">
        <f t="shared" ref="U7:U15" si="14">ROUND(IF(C7="12-month",G7*I7,IF(C7="9-month",G7*I7,IF(C7="summer",I7*0.025*13*G7,IF(C7="grad",G7*I7,IF(C7="hourly",G7*I7,)))))*((1+$K$2)^3),0)</f>
        <v>0</v>
      </c>
      <c r="V7" s="125">
        <f t="shared" ref="V7:V15" si="15">ROUND(U7*$J7,0)</f>
        <v>0</v>
      </c>
      <c r="W7" s="118">
        <f t="shared" si="5"/>
        <v>0</v>
      </c>
      <c r="X7" s="567">
        <f t="shared" ref="X7:X15" si="16">ROUND(IF(C7="12-month",H7*I7,IF(C7="9-month",H7*I7,IF(C7="summer",I7*0.025*13*H7,IF(C7="grad",H7*I7,IF(C7="hourly",H7*I7,)))))*((1+$K$2)^4),0)</f>
        <v>0</v>
      </c>
      <c r="Y7" s="538">
        <f t="shared" ref="Y7:Y15" si="17">ROUND(X7*$J7,0)</f>
        <v>0</v>
      </c>
      <c r="Z7" s="427">
        <f t="shared" si="6"/>
        <v>0</v>
      </c>
      <c r="AA7" s="53"/>
      <c r="AB7" s="382">
        <f t="shared" si="7"/>
        <v>0</v>
      </c>
      <c r="AC7" s="383">
        <f t="shared" ref="AC7:AF7" si="18">ROUND(AB7*(1+$K$2),0)</f>
        <v>0</v>
      </c>
      <c r="AD7" s="383">
        <f t="shared" si="18"/>
        <v>0</v>
      </c>
      <c r="AE7" s="383">
        <f t="shared" si="18"/>
        <v>0</v>
      </c>
      <c r="AF7" s="384">
        <f t="shared" si="18"/>
        <v>0</v>
      </c>
      <c r="AG7" s="165"/>
      <c r="AH7" s="166"/>
    </row>
    <row r="8" spans="1:34" x14ac:dyDescent="0.2">
      <c r="A8" s="41"/>
      <c r="B8" s="39"/>
      <c r="C8" s="122"/>
      <c r="D8" s="88">
        <v>0</v>
      </c>
      <c r="E8" s="88">
        <v>0</v>
      </c>
      <c r="F8" s="88">
        <v>0</v>
      </c>
      <c r="G8" s="88">
        <v>0</v>
      </c>
      <c r="H8" s="88">
        <v>0</v>
      </c>
      <c r="I8" s="504">
        <v>0</v>
      </c>
      <c r="J8" s="177">
        <v>0</v>
      </c>
      <c r="K8" s="91">
        <f t="shared" si="0"/>
        <v>0</v>
      </c>
      <c r="L8" s="539">
        <f t="shared" si="1"/>
        <v>0</v>
      </c>
      <c r="M8" s="538">
        <f t="shared" si="9"/>
        <v>0</v>
      </c>
      <c r="N8" s="118">
        <f t="shared" si="2"/>
        <v>0</v>
      </c>
      <c r="O8" s="567">
        <f t="shared" si="10"/>
        <v>0</v>
      </c>
      <c r="P8" s="538">
        <f t="shared" si="11"/>
        <v>0</v>
      </c>
      <c r="Q8" s="118">
        <f t="shared" si="3"/>
        <v>0</v>
      </c>
      <c r="R8" s="567">
        <f t="shared" si="12"/>
        <v>0</v>
      </c>
      <c r="S8" s="538">
        <f t="shared" si="13"/>
        <v>0</v>
      </c>
      <c r="T8" s="118">
        <f t="shared" si="4"/>
        <v>0</v>
      </c>
      <c r="U8" s="567">
        <f t="shared" si="14"/>
        <v>0</v>
      </c>
      <c r="V8" s="125">
        <f t="shared" si="15"/>
        <v>0</v>
      </c>
      <c r="W8" s="118">
        <f t="shared" si="5"/>
        <v>0</v>
      </c>
      <c r="X8" s="567">
        <f t="shared" si="16"/>
        <v>0</v>
      </c>
      <c r="Y8" s="538">
        <f t="shared" si="17"/>
        <v>0</v>
      </c>
      <c r="Z8" s="427">
        <f t="shared" si="6"/>
        <v>0</v>
      </c>
      <c r="AA8" s="53"/>
      <c r="AB8" s="382">
        <f t="shared" si="7"/>
        <v>0</v>
      </c>
      <c r="AC8" s="383">
        <f t="shared" ref="AC8:AF8" si="19">ROUND(AB8*(1+$K$2),0)</f>
        <v>0</v>
      </c>
      <c r="AD8" s="383">
        <f t="shared" si="19"/>
        <v>0</v>
      </c>
      <c r="AE8" s="383">
        <f t="shared" si="19"/>
        <v>0</v>
      </c>
      <c r="AF8" s="384">
        <f t="shared" si="19"/>
        <v>0</v>
      </c>
      <c r="AG8" s="165"/>
      <c r="AH8" s="166"/>
    </row>
    <row r="9" spans="1:34" x14ac:dyDescent="0.2">
      <c r="A9" s="41"/>
      <c r="B9" s="39"/>
      <c r="C9" s="122"/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504">
        <v>0</v>
      </c>
      <c r="J9" s="177">
        <v>0</v>
      </c>
      <c r="K9" s="91">
        <f t="shared" si="0"/>
        <v>0</v>
      </c>
      <c r="L9" s="539">
        <f t="shared" si="1"/>
        <v>0</v>
      </c>
      <c r="M9" s="538">
        <f t="shared" si="9"/>
        <v>0</v>
      </c>
      <c r="N9" s="118">
        <f t="shared" si="2"/>
        <v>0</v>
      </c>
      <c r="O9" s="567">
        <f t="shared" si="10"/>
        <v>0</v>
      </c>
      <c r="P9" s="538">
        <f t="shared" si="11"/>
        <v>0</v>
      </c>
      <c r="Q9" s="118">
        <f t="shared" si="3"/>
        <v>0</v>
      </c>
      <c r="R9" s="567">
        <f t="shared" si="12"/>
        <v>0</v>
      </c>
      <c r="S9" s="538">
        <f t="shared" si="13"/>
        <v>0</v>
      </c>
      <c r="T9" s="118">
        <f t="shared" si="4"/>
        <v>0</v>
      </c>
      <c r="U9" s="567">
        <f t="shared" si="14"/>
        <v>0</v>
      </c>
      <c r="V9" s="125">
        <f t="shared" si="15"/>
        <v>0</v>
      </c>
      <c r="W9" s="118">
        <f t="shared" si="5"/>
        <v>0</v>
      </c>
      <c r="X9" s="567">
        <f t="shared" si="16"/>
        <v>0</v>
      </c>
      <c r="Y9" s="538">
        <f t="shared" si="17"/>
        <v>0</v>
      </c>
      <c r="Z9" s="427">
        <f t="shared" si="6"/>
        <v>0</v>
      </c>
      <c r="AA9" s="53"/>
      <c r="AB9" s="382">
        <f t="shared" si="7"/>
        <v>0</v>
      </c>
      <c r="AC9" s="383">
        <f t="shared" ref="AC9:AF9" si="20">ROUND(AB9*(1+$K$2),0)</f>
        <v>0</v>
      </c>
      <c r="AD9" s="383">
        <f t="shared" si="20"/>
        <v>0</v>
      </c>
      <c r="AE9" s="383">
        <f t="shared" si="20"/>
        <v>0</v>
      </c>
      <c r="AF9" s="384">
        <f t="shared" si="20"/>
        <v>0</v>
      </c>
      <c r="AG9" s="165"/>
      <c r="AH9" s="166"/>
    </row>
    <row r="10" spans="1:34" x14ac:dyDescent="0.2">
      <c r="A10" s="41"/>
      <c r="B10" s="39"/>
      <c r="C10" s="122"/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504">
        <v>0</v>
      </c>
      <c r="J10" s="177">
        <v>0</v>
      </c>
      <c r="K10" s="91">
        <f t="shared" si="0"/>
        <v>0</v>
      </c>
      <c r="L10" s="539">
        <f t="shared" si="1"/>
        <v>0</v>
      </c>
      <c r="M10" s="538">
        <f t="shared" si="9"/>
        <v>0</v>
      </c>
      <c r="N10" s="118">
        <f t="shared" si="2"/>
        <v>0</v>
      </c>
      <c r="O10" s="567">
        <f t="shared" si="10"/>
        <v>0</v>
      </c>
      <c r="P10" s="538">
        <f t="shared" si="11"/>
        <v>0</v>
      </c>
      <c r="Q10" s="118">
        <f t="shared" si="3"/>
        <v>0</v>
      </c>
      <c r="R10" s="567">
        <f t="shared" si="12"/>
        <v>0</v>
      </c>
      <c r="S10" s="538">
        <f t="shared" si="13"/>
        <v>0</v>
      </c>
      <c r="T10" s="118">
        <f t="shared" si="4"/>
        <v>0</v>
      </c>
      <c r="U10" s="567">
        <f t="shared" si="14"/>
        <v>0</v>
      </c>
      <c r="V10" s="125">
        <f t="shared" si="15"/>
        <v>0</v>
      </c>
      <c r="W10" s="118">
        <f t="shared" si="5"/>
        <v>0</v>
      </c>
      <c r="X10" s="567">
        <f t="shared" si="16"/>
        <v>0</v>
      </c>
      <c r="Y10" s="538">
        <f t="shared" si="17"/>
        <v>0</v>
      </c>
      <c r="Z10" s="427">
        <f t="shared" si="6"/>
        <v>0</v>
      </c>
      <c r="AA10" s="53"/>
      <c r="AB10" s="382">
        <f t="shared" si="7"/>
        <v>0</v>
      </c>
      <c r="AC10" s="383">
        <f t="shared" ref="AC10:AF10" si="21">ROUND(AB10*(1+$K$2),0)</f>
        <v>0</v>
      </c>
      <c r="AD10" s="383">
        <f t="shared" si="21"/>
        <v>0</v>
      </c>
      <c r="AE10" s="383">
        <f t="shared" si="21"/>
        <v>0</v>
      </c>
      <c r="AF10" s="384">
        <f t="shared" si="21"/>
        <v>0</v>
      </c>
      <c r="AG10" s="165"/>
      <c r="AH10" s="166"/>
    </row>
    <row r="11" spans="1:34" x14ac:dyDescent="0.2">
      <c r="A11" s="41"/>
      <c r="B11" s="39"/>
      <c r="C11" s="122"/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504">
        <v>0</v>
      </c>
      <c r="J11" s="177">
        <v>0</v>
      </c>
      <c r="K11" s="91">
        <f t="shared" si="0"/>
        <v>0</v>
      </c>
      <c r="L11" s="539">
        <f t="shared" si="1"/>
        <v>0</v>
      </c>
      <c r="M11" s="538">
        <f t="shared" si="9"/>
        <v>0</v>
      </c>
      <c r="N11" s="118">
        <f t="shared" si="2"/>
        <v>0</v>
      </c>
      <c r="O11" s="567">
        <f t="shared" si="10"/>
        <v>0</v>
      </c>
      <c r="P11" s="538">
        <f t="shared" si="11"/>
        <v>0</v>
      </c>
      <c r="Q11" s="118">
        <f t="shared" si="3"/>
        <v>0</v>
      </c>
      <c r="R11" s="567">
        <f t="shared" si="12"/>
        <v>0</v>
      </c>
      <c r="S11" s="538">
        <f t="shared" si="13"/>
        <v>0</v>
      </c>
      <c r="T11" s="118">
        <f t="shared" si="4"/>
        <v>0</v>
      </c>
      <c r="U11" s="567">
        <f t="shared" si="14"/>
        <v>0</v>
      </c>
      <c r="V11" s="125">
        <f t="shared" si="15"/>
        <v>0</v>
      </c>
      <c r="W11" s="118">
        <f t="shared" si="5"/>
        <v>0</v>
      </c>
      <c r="X11" s="567">
        <f t="shared" si="16"/>
        <v>0</v>
      </c>
      <c r="Y11" s="538">
        <f t="shared" si="17"/>
        <v>0</v>
      </c>
      <c r="Z11" s="427">
        <f t="shared" si="6"/>
        <v>0</v>
      </c>
      <c r="AA11" s="53"/>
      <c r="AB11" s="382">
        <f t="shared" si="7"/>
        <v>0</v>
      </c>
      <c r="AC11" s="383">
        <f t="shared" ref="AC11:AF11" si="22">ROUND(AB11*(1+$K$2),0)</f>
        <v>0</v>
      </c>
      <c r="AD11" s="383">
        <f t="shared" si="22"/>
        <v>0</v>
      </c>
      <c r="AE11" s="383">
        <f t="shared" si="22"/>
        <v>0</v>
      </c>
      <c r="AF11" s="384">
        <f t="shared" si="22"/>
        <v>0</v>
      </c>
      <c r="AG11" s="165"/>
      <c r="AH11" s="166"/>
    </row>
    <row r="12" spans="1:34" x14ac:dyDescent="0.2">
      <c r="A12" s="41"/>
      <c r="B12" s="39"/>
      <c r="C12" s="122"/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504">
        <v>0</v>
      </c>
      <c r="J12" s="177">
        <v>0</v>
      </c>
      <c r="K12" s="91">
        <f t="shared" si="0"/>
        <v>0</v>
      </c>
      <c r="L12" s="539">
        <f t="shared" si="1"/>
        <v>0</v>
      </c>
      <c r="M12" s="538">
        <f t="shared" si="9"/>
        <v>0</v>
      </c>
      <c r="N12" s="118">
        <f t="shared" si="2"/>
        <v>0</v>
      </c>
      <c r="O12" s="567">
        <f t="shared" si="10"/>
        <v>0</v>
      </c>
      <c r="P12" s="538">
        <f t="shared" si="11"/>
        <v>0</v>
      </c>
      <c r="Q12" s="118">
        <f t="shared" si="3"/>
        <v>0</v>
      </c>
      <c r="R12" s="567">
        <f t="shared" si="12"/>
        <v>0</v>
      </c>
      <c r="S12" s="538">
        <f t="shared" si="13"/>
        <v>0</v>
      </c>
      <c r="T12" s="118">
        <f t="shared" si="4"/>
        <v>0</v>
      </c>
      <c r="U12" s="567">
        <f t="shared" si="14"/>
        <v>0</v>
      </c>
      <c r="V12" s="125">
        <f t="shared" si="15"/>
        <v>0</v>
      </c>
      <c r="W12" s="118">
        <f t="shared" si="5"/>
        <v>0</v>
      </c>
      <c r="X12" s="567">
        <f t="shared" si="16"/>
        <v>0</v>
      </c>
      <c r="Y12" s="538">
        <f t="shared" si="17"/>
        <v>0</v>
      </c>
      <c r="Z12" s="427">
        <f t="shared" si="6"/>
        <v>0</v>
      </c>
      <c r="AA12" s="53"/>
      <c r="AB12" s="382">
        <f t="shared" si="7"/>
        <v>0</v>
      </c>
      <c r="AC12" s="383">
        <f t="shared" ref="AC12:AF12" si="23">ROUND(AB12*(1+$K$2),0)</f>
        <v>0</v>
      </c>
      <c r="AD12" s="383">
        <f t="shared" si="23"/>
        <v>0</v>
      </c>
      <c r="AE12" s="383">
        <f t="shared" si="23"/>
        <v>0</v>
      </c>
      <c r="AF12" s="384">
        <f t="shared" si="23"/>
        <v>0</v>
      </c>
      <c r="AG12" s="165"/>
      <c r="AH12" s="166"/>
    </row>
    <row r="13" spans="1:34" x14ac:dyDescent="0.2">
      <c r="A13" s="41"/>
      <c r="B13" s="39"/>
      <c r="C13" s="122"/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504">
        <v>0</v>
      </c>
      <c r="J13" s="177">
        <v>0</v>
      </c>
      <c r="K13" s="91">
        <f t="shared" si="0"/>
        <v>0</v>
      </c>
      <c r="L13" s="539">
        <f t="shared" si="1"/>
        <v>0</v>
      </c>
      <c r="M13" s="538">
        <f t="shared" si="9"/>
        <v>0</v>
      </c>
      <c r="N13" s="118">
        <f t="shared" si="2"/>
        <v>0</v>
      </c>
      <c r="O13" s="567">
        <f t="shared" si="10"/>
        <v>0</v>
      </c>
      <c r="P13" s="538">
        <f t="shared" si="11"/>
        <v>0</v>
      </c>
      <c r="Q13" s="118">
        <f t="shared" si="3"/>
        <v>0</v>
      </c>
      <c r="R13" s="567">
        <f t="shared" si="12"/>
        <v>0</v>
      </c>
      <c r="S13" s="538">
        <f t="shared" si="13"/>
        <v>0</v>
      </c>
      <c r="T13" s="118">
        <f t="shared" si="4"/>
        <v>0</v>
      </c>
      <c r="U13" s="567">
        <f t="shared" si="14"/>
        <v>0</v>
      </c>
      <c r="V13" s="125">
        <f t="shared" si="15"/>
        <v>0</v>
      </c>
      <c r="W13" s="118">
        <f t="shared" si="5"/>
        <v>0</v>
      </c>
      <c r="X13" s="567">
        <f t="shared" si="16"/>
        <v>0</v>
      </c>
      <c r="Y13" s="538">
        <f t="shared" si="17"/>
        <v>0</v>
      </c>
      <c r="Z13" s="427">
        <f t="shared" si="6"/>
        <v>0</v>
      </c>
      <c r="AA13" s="53"/>
      <c r="AB13" s="382">
        <f t="shared" si="7"/>
        <v>0</v>
      </c>
      <c r="AC13" s="383">
        <f t="shared" ref="AC13:AF13" si="24">ROUND(AB13*(1+$K$2),0)</f>
        <v>0</v>
      </c>
      <c r="AD13" s="383">
        <f t="shared" si="24"/>
        <v>0</v>
      </c>
      <c r="AE13" s="383">
        <f t="shared" si="24"/>
        <v>0</v>
      </c>
      <c r="AF13" s="384">
        <f t="shared" si="24"/>
        <v>0</v>
      </c>
      <c r="AG13" s="165"/>
      <c r="AH13" s="166"/>
    </row>
    <row r="14" spans="1:34" x14ac:dyDescent="0.2">
      <c r="A14" s="41"/>
      <c r="B14" s="39"/>
      <c r="C14" s="122"/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504">
        <v>0</v>
      </c>
      <c r="J14" s="177">
        <v>0</v>
      </c>
      <c r="K14" s="91">
        <f t="shared" si="0"/>
        <v>0</v>
      </c>
      <c r="L14" s="539">
        <f t="shared" si="1"/>
        <v>0</v>
      </c>
      <c r="M14" s="538">
        <f t="shared" si="9"/>
        <v>0</v>
      </c>
      <c r="N14" s="118">
        <f t="shared" si="2"/>
        <v>0</v>
      </c>
      <c r="O14" s="567">
        <f t="shared" si="10"/>
        <v>0</v>
      </c>
      <c r="P14" s="538">
        <f t="shared" si="11"/>
        <v>0</v>
      </c>
      <c r="Q14" s="118">
        <f t="shared" si="3"/>
        <v>0</v>
      </c>
      <c r="R14" s="567">
        <f t="shared" si="12"/>
        <v>0</v>
      </c>
      <c r="S14" s="538">
        <f t="shared" si="13"/>
        <v>0</v>
      </c>
      <c r="T14" s="118">
        <f t="shared" si="4"/>
        <v>0</v>
      </c>
      <c r="U14" s="567">
        <f t="shared" si="14"/>
        <v>0</v>
      </c>
      <c r="V14" s="125">
        <f t="shared" si="15"/>
        <v>0</v>
      </c>
      <c r="W14" s="118">
        <f t="shared" si="5"/>
        <v>0</v>
      </c>
      <c r="X14" s="567">
        <f t="shared" si="16"/>
        <v>0</v>
      </c>
      <c r="Y14" s="538">
        <f t="shared" si="17"/>
        <v>0</v>
      </c>
      <c r="Z14" s="427">
        <f t="shared" si="6"/>
        <v>0</v>
      </c>
      <c r="AA14" s="53"/>
      <c r="AB14" s="382">
        <f t="shared" si="7"/>
        <v>0</v>
      </c>
      <c r="AC14" s="383">
        <f t="shared" ref="AC14:AF14" si="25">ROUND(AB14*(1+$K$2),0)</f>
        <v>0</v>
      </c>
      <c r="AD14" s="383">
        <f t="shared" si="25"/>
        <v>0</v>
      </c>
      <c r="AE14" s="383">
        <f t="shared" si="25"/>
        <v>0</v>
      </c>
      <c r="AF14" s="384">
        <f t="shared" si="25"/>
        <v>0</v>
      </c>
      <c r="AG14" s="165"/>
      <c r="AH14" s="166"/>
    </row>
    <row r="15" spans="1:34" ht="13.5" thickBot="1" x14ac:dyDescent="0.25">
      <c r="A15" s="42"/>
      <c r="B15" s="40"/>
      <c r="C15" s="122"/>
      <c r="D15" s="88">
        <v>0</v>
      </c>
      <c r="E15" s="88">
        <v>0</v>
      </c>
      <c r="F15" s="88">
        <v>0</v>
      </c>
      <c r="G15" s="88">
        <v>0</v>
      </c>
      <c r="H15" s="88">
        <v>0</v>
      </c>
      <c r="I15" s="505">
        <v>0</v>
      </c>
      <c r="J15" s="177">
        <v>0</v>
      </c>
      <c r="K15" s="91">
        <f t="shared" si="0"/>
        <v>0</v>
      </c>
      <c r="L15" s="539">
        <f t="shared" si="1"/>
        <v>0</v>
      </c>
      <c r="M15" s="538">
        <f t="shared" si="9"/>
        <v>0</v>
      </c>
      <c r="N15" s="119">
        <f t="shared" si="2"/>
        <v>0</v>
      </c>
      <c r="O15" s="568">
        <f t="shared" si="10"/>
        <v>0</v>
      </c>
      <c r="P15" s="538">
        <f t="shared" si="11"/>
        <v>0</v>
      </c>
      <c r="Q15" s="119">
        <f t="shared" si="3"/>
        <v>0</v>
      </c>
      <c r="R15" s="568">
        <f t="shared" si="12"/>
        <v>0</v>
      </c>
      <c r="S15" s="538">
        <f t="shared" si="13"/>
        <v>0</v>
      </c>
      <c r="T15" s="119">
        <f t="shared" si="4"/>
        <v>0</v>
      </c>
      <c r="U15" s="568">
        <f t="shared" si="14"/>
        <v>0</v>
      </c>
      <c r="V15" s="125">
        <f t="shared" si="15"/>
        <v>0</v>
      </c>
      <c r="W15" s="119">
        <f t="shared" si="5"/>
        <v>0</v>
      </c>
      <c r="X15" s="568">
        <f t="shared" si="16"/>
        <v>0</v>
      </c>
      <c r="Y15" s="538">
        <f t="shared" si="17"/>
        <v>0</v>
      </c>
      <c r="Z15" s="427">
        <f t="shared" si="6"/>
        <v>0</v>
      </c>
      <c r="AA15" s="53"/>
      <c r="AB15" s="386">
        <f t="shared" si="7"/>
        <v>0</v>
      </c>
      <c r="AC15" s="387">
        <f t="shared" ref="AC15:AF15" si="26">ROUND(AB15*(1+$K$2),0)</f>
        <v>0</v>
      </c>
      <c r="AD15" s="387">
        <f t="shared" si="26"/>
        <v>0</v>
      </c>
      <c r="AE15" s="387">
        <f t="shared" si="26"/>
        <v>0</v>
      </c>
      <c r="AF15" s="388">
        <f t="shared" si="26"/>
        <v>0</v>
      </c>
      <c r="AG15" s="167"/>
      <c r="AH15" s="168"/>
    </row>
    <row r="16" spans="1:34" ht="13.5" thickBot="1" x14ac:dyDescent="0.25">
      <c r="A16" s="609" t="s">
        <v>17</v>
      </c>
      <c r="B16" s="610"/>
      <c r="C16" s="610"/>
      <c r="D16" s="610"/>
      <c r="E16" s="610"/>
      <c r="F16" s="610"/>
      <c r="G16" s="610"/>
      <c r="H16" s="610"/>
      <c r="I16" s="610"/>
      <c r="J16" s="610"/>
      <c r="K16" s="112"/>
      <c r="L16" s="540">
        <f>ROUND(SUM(L6:L15),0)</f>
        <v>0</v>
      </c>
      <c r="M16" s="540">
        <f>ROUND(SUM(M6:M15),0)</f>
        <v>0</v>
      </c>
      <c r="N16" s="89"/>
      <c r="O16" s="540">
        <f>ROUND(SUM(O6:O15),0)</f>
        <v>0</v>
      </c>
      <c r="P16" s="540">
        <f>ROUND(SUM(P6:P15),0)</f>
        <v>0</v>
      </c>
      <c r="Q16" s="112"/>
      <c r="R16" s="540">
        <f>ROUND(SUM(R6:R15),0)</f>
        <v>0</v>
      </c>
      <c r="S16" s="540">
        <f>ROUND(SUM(S6:S15),0)</f>
        <v>0</v>
      </c>
      <c r="T16" s="112"/>
      <c r="U16" s="540">
        <f>ROUND(SUM(U6:U15),0)</f>
        <v>0</v>
      </c>
      <c r="V16" s="90">
        <f>ROUND(SUM(V6:V15),0)</f>
        <v>0</v>
      </c>
      <c r="W16" s="112"/>
      <c r="X16" s="540">
        <f>ROUND(SUM(X6:X15),0)</f>
        <v>0</v>
      </c>
      <c r="Y16" s="540">
        <f>ROUND(SUM(Y6:Y15),0)</f>
        <v>0</v>
      </c>
      <c r="Z16" s="430">
        <f>SUM(Z6:Z15)</f>
        <v>0</v>
      </c>
      <c r="AA16" s="48"/>
      <c r="AE16" s="3"/>
      <c r="AG16" s="48"/>
    </row>
    <row r="17" spans="1:33" ht="13.5" thickBot="1" x14ac:dyDescent="0.25">
      <c r="A17" s="612" t="s">
        <v>18</v>
      </c>
      <c r="B17" s="262"/>
      <c r="C17" s="262"/>
      <c r="D17" s="262"/>
      <c r="E17" s="262"/>
      <c r="F17" s="262"/>
      <c r="G17" s="262"/>
      <c r="H17" s="262"/>
      <c r="I17" s="262"/>
      <c r="J17" s="262"/>
      <c r="K17" s="111"/>
      <c r="L17" s="541"/>
      <c r="M17" s="542">
        <f>SUM(L6:M15)</f>
        <v>0</v>
      </c>
      <c r="N17" s="111"/>
      <c r="O17" s="541"/>
      <c r="P17" s="542">
        <f>SUM(O6:P15)</f>
        <v>0</v>
      </c>
      <c r="Q17" s="111"/>
      <c r="R17" s="541"/>
      <c r="S17" s="542">
        <f>SUM(R6:S15)</f>
        <v>0</v>
      </c>
      <c r="T17" s="111"/>
      <c r="U17" s="541"/>
      <c r="V17" s="110">
        <f>SUM(U6:V15)</f>
        <v>0</v>
      </c>
      <c r="W17" s="111"/>
      <c r="X17" s="541"/>
      <c r="Y17" s="542">
        <f>SUM(X6:Y15)</f>
        <v>0</v>
      </c>
      <c r="Z17" s="431">
        <f>SUM(M17:Y17)</f>
        <v>0</v>
      </c>
      <c r="AA17" s="48"/>
      <c r="AE17" s="4"/>
      <c r="AG17" s="48"/>
    </row>
    <row r="18" spans="1:33" x14ac:dyDescent="0.2">
      <c r="A18" s="777"/>
      <c r="B18" s="778"/>
      <c r="C18" s="778"/>
      <c r="D18" s="778"/>
      <c r="E18" s="778"/>
      <c r="F18" s="778"/>
      <c r="G18" s="778"/>
      <c r="H18" s="778"/>
      <c r="I18" s="778"/>
      <c r="J18" s="778"/>
      <c r="K18" s="778"/>
      <c r="L18" s="778"/>
      <c r="M18" s="778"/>
      <c r="N18" s="778"/>
      <c r="O18" s="778"/>
      <c r="P18" s="778"/>
      <c r="Q18" s="778"/>
      <c r="R18" s="778"/>
      <c r="S18" s="778"/>
      <c r="T18" s="778"/>
      <c r="U18" s="778"/>
      <c r="V18" s="778"/>
      <c r="W18" s="778"/>
      <c r="X18" s="778"/>
      <c r="Y18" s="778"/>
      <c r="Z18" s="785"/>
      <c r="AA18" s="47"/>
      <c r="AE18" s="3"/>
      <c r="AG18" s="47"/>
    </row>
    <row r="19" spans="1:33" x14ac:dyDescent="0.2">
      <c r="A19" s="507" t="s">
        <v>19</v>
      </c>
      <c r="B19" s="36"/>
      <c r="C19" s="26"/>
      <c r="D19" s="26"/>
      <c r="E19" s="26"/>
      <c r="F19" s="26"/>
      <c r="G19" s="26"/>
      <c r="H19" s="26"/>
      <c r="I19" s="27"/>
      <c r="J19" s="27"/>
      <c r="K19" s="27"/>
      <c r="L19" s="543"/>
      <c r="M19" s="543"/>
      <c r="N19" s="28"/>
      <c r="O19" s="543"/>
      <c r="P19" s="543"/>
      <c r="Q19" s="28"/>
      <c r="R19" s="543"/>
      <c r="S19" s="543"/>
      <c r="T19" s="28"/>
      <c r="U19" s="543"/>
      <c r="V19" s="28"/>
      <c r="W19" s="28"/>
      <c r="X19" s="543"/>
      <c r="Y19" s="543"/>
      <c r="Z19" s="534"/>
      <c r="AA19" s="9"/>
      <c r="AE19" s="4"/>
      <c r="AG19" s="9"/>
    </row>
    <row r="20" spans="1:33" x14ac:dyDescent="0.2">
      <c r="A20" s="750" t="s">
        <v>20</v>
      </c>
      <c r="B20" s="744"/>
      <c r="C20" s="744"/>
      <c r="D20" s="744"/>
      <c r="E20" s="744"/>
      <c r="F20" s="744"/>
      <c r="G20" s="744"/>
      <c r="H20" s="744"/>
      <c r="I20" s="744"/>
      <c r="J20" s="744"/>
      <c r="K20" s="114"/>
      <c r="L20" s="544"/>
      <c r="M20" s="545">
        <v>0</v>
      </c>
      <c r="N20" s="114"/>
      <c r="O20" s="544"/>
      <c r="P20" s="545">
        <v>0</v>
      </c>
      <c r="Q20" s="114"/>
      <c r="R20" s="544"/>
      <c r="S20" s="545">
        <v>0</v>
      </c>
      <c r="T20" s="114"/>
      <c r="U20" s="544"/>
      <c r="V20" s="115">
        <v>0</v>
      </c>
      <c r="W20" s="114"/>
      <c r="X20" s="544"/>
      <c r="Y20" s="545">
        <v>0</v>
      </c>
      <c r="Z20" s="573">
        <f>SUM(M20:Y20)</f>
        <v>0</v>
      </c>
      <c r="AA20" s="48"/>
      <c r="AE20" s="4"/>
      <c r="AG20" s="48"/>
    </row>
    <row r="21" spans="1:33" x14ac:dyDescent="0.2">
      <c r="A21" s="751" t="s">
        <v>20</v>
      </c>
      <c r="B21" s="752"/>
      <c r="C21" s="752"/>
      <c r="D21" s="752"/>
      <c r="E21" s="752"/>
      <c r="F21" s="752"/>
      <c r="G21" s="752"/>
      <c r="H21" s="752"/>
      <c r="I21" s="752"/>
      <c r="J21" s="752"/>
      <c r="K21" s="116"/>
      <c r="L21" s="546"/>
      <c r="M21" s="547">
        <v>0</v>
      </c>
      <c r="N21" s="116"/>
      <c r="O21" s="546"/>
      <c r="P21" s="547">
        <v>0</v>
      </c>
      <c r="Q21" s="116"/>
      <c r="R21" s="546"/>
      <c r="S21" s="547">
        <v>0</v>
      </c>
      <c r="T21" s="116"/>
      <c r="U21" s="546"/>
      <c r="V21" s="117">
        <v>0</v>
      </c>
      <c r="W21" s="116"/>
      <c r="X21" s="546"/>
      <c r="Y21" s="547">
        <v>0</v>
      </c>
      <c r="Z21" s="574">
        <f>SUM(M21:Y21)</f>
        <v>0</v>
      </c>
      <c r="AA21" s="48"/>
      <c r="AE21" s="4"/>
      <c r="AG21" s="48"/>
    </row>
    <row r="22" spans="1:33" x14ac:dyDescent="0.2">
      <c r="A22" s="621" t="s">
        <v>21</v>
      </c>
      <c r="B22" s="602"/>
      <c r="C22" s="602"/>
      <c r="D22" s="602"/>
      <c r="E22" s="602"/>
      <c r="F22" s="602"/>
      <c r="G22" s="602"/>
      <c r="H22" s="602"/>
      <c r="I22" s="602"/>
      <c r="J22" s="602"/>
      <c r="K22" s="261"/>
      <c r="L22" s="548"/>
      <c r="M22" s="443">
        <f>SUM(M20:M21)</f>
        <v>0</v>
      </c>
      <c r="N22" s="261"/>
      <c r="O22" s="548"/>
      <c r="P22" s="443">
        <f>SUM(P20:P21)</f>
        <v>0</v>
      </c>
      <c r="Q22" s="261"/>
      <c r="R22" s="548"/>
      <c r="S22" s="443">
        <f>SUM(S20:S21)</f>
        <v>0</v>
      </c>
      <c r="T22" s="261"/>
      <c r="U22" s="548"/>
      <c r="V22" s="113">
        <f>SUM(V20:V21)</f>
        <v>0</v>
      </c>
      <c r="W22" s="261"/>
      <c r="X22" s="548"/>
      <c r="Y22" s="443">
        <f>SUM(Y20:Y21)</f>
        <v>0</v>
      </c>
      <c r="Z22" s="575">
        <f t="shared" ref="Z22" si="27">SUM(Z20:Z21)</f>
        <v>0</v>
      </c>
      <c r="AA22" s="48"/>
      <c r="AE22" s="4"/>
      <c r="AG22" s="48"/>
    </row>
    <row r="23" spans="1:33" x14ac:dyDescent="0.2">
      <c r="A23" s="779"/>
      <c r="B23" s="780"/>
      <c r="C23" s="780"/>
      <c r="D23" s="780"/>
      <c r="E23" s="780"/>
      <c r="F23" s="780"/>
      <c r="G23" s="780"/>
      <c r="H23" s="780"/>
      <c r="I23" s="780"/>
      <c r="J23" s="780"/>
      <c r="K23" s="780"/>
      <c r="L23" s="780"/>
      <c r="M23" s="780"/>
      <c r="N23" s="780"/>
      <c r="O23" s="780"/>
      <c r="P23" s="780"/>
      <c r="Q23" s="780"/>
      <c r="R23" s="780"/>
      <c r="S23" s="780"/>
      <c r="T23" s="780"/>
      <c r="U23" s="780"/>
      <c r="V23" s="780"/>
      <c r="W23" s="780"/>
      <c r="X23" s="780"/>
      <c r="Y23" s="780"/>
      <c r="Z23" s="786"/>
      <c r="AA23" s="77"/>
      <c r="AE23" s="4"/>
      <c r="AG23" s="77"/>
    </row>
    <row r="24" spans="1:33" x14ac:dyDescent="0.2">
      <c r="A24" s="507" t="s">
        <v>22</v>
      </c>
      <c r="B24" s="36"/>
      <c r="C24" s="26"/>
      <c r="D24" s="26"/>
      <c r="E24" s="26"/>
      <c r="F24" s="26"/>
      <c r="G24" s="26"/>
      <c r="H24" s="26"/>
      <c r="I24" s="27"/>
      <c r="J24" s="27"/>
      <c r="K24" s="27"/>
      <c r="L24" s="543"/>
      <c r="M24" s="543"/>
      <c r="N24" s="28"/>
      <c r="O24" s="543"/>
      <c r="P24" s="543"/>
      <c r="Q24" s="28"/>
      <c r="R24" s="543"/>
      <c r="S24" s="543"/>
      <c r="T24" s="28"/>
      <c r="U24" s="543"/>
      <c r="V24" s="28"/>
      <c r="W24" s="28"/>
      <c r="X24" s="543"/>
      <c r="Y24" s="543"/>
      <c r="Z24" s="534"/>
      <c r="AA24" s="9"/>
      <c r="AE24" s="4"/>
      <c r="AG24" s="9"/>
    </row>
    <row r="25" spans="1:33" x14ac:dyDescent="0.2">
      <c r="A25" s="743" t="s">
        <v>23</v>
      </c>
      <c r="B25" s="749"/>
      <c r="C25" s="749"/>
      <c r="D25" s="749"/>
      <c r="E25" s="749"/>
      <c r="F25" s="749"/>
      <c r="G25" s="749"/>
      <c r="H25" s="749"/>
      <c r="I25" s="749"/>
      <c r="J25" s="749"/>
      <c r="K25" s="114"/>
      <c r="L25" s="544"/>
      <c r="M25" s="545">
        <v>0</v>
      </c>
      <c r="N25" s="114"/>
      <c r="O25" s="544"/>
      <c r="P25" s="545">
        <v>0</v>
      </c>
      <c r="Q25" s="114"/>
      <c r="R25" s="544"/>
      <c r="S25" s="545">
        <v>0</v>
      </c>
      <c r="T25" s="114"/>
      <c r="U25" s="544"/>
      <c r="V25" s="115">
        <v>0</v>
      </c>
      <c r="W25" s="114"/>
      <c r="X25" s="544"/>
      <c r="Y25" s="545">
        <v>0</v>
      </c>
      <c r="Z25" s="573">
        <f>SUM(M25:Y25)</f>
        <v>0</v>
      </c>
      <c r="AA25" s="48"/>
      <c r="AE25" s="4"/>
      <c r="AG25" s="48"/>
    </row>
    <row r="26" spans="1:33" x14ac:dyDescent="0.2">
      <c r="A26" s="747" t="s">
        <v>24</v>
      </c>
      <c r="B26" s="748"/>
      <c r="C26" s="748"/>
      <c r="D26" s="748"/>
      <c r="E26" s="748"/>
      <c r="F26" s="748"/>
      <c r="G26" s="748"/>
      <c r="H26" s="748"/>
      <c r="I26" s="748"/>
      <c r="J26" s="748"/>
      <c r="K26" s="116"/>
      <c r="L26" s="546"/>
      <c r="M26" s="547">
        <v>0</v>
      </c>
      <c r="N26" s="116"/>
      <c r="O26" s="546"/>
      <c r="P26" s="547">
        <v>0</v>
      </c>
      <c r="Q26" s="116"/>
      <c r="R26" s="546"/>
      <c r="S26" s="547">
        <v>0</v>
      </c>
      <c r="T26" s="116"/>
      <c r="U26" s="546"/>
      <c r="V26" s="117">
        <v>0</v>
      </c>
      <c r="W26" s="116"/>
      <c r="X26" s="546"/>
      <c r="Y26" s="547">
        <v>0</v>
      </c>
      <c r="Z26" s="574">
        <f>SUM(M26:Y26)</f>
        <v>0</v>
      </c>
      <c r="AA26" s="48"/>
      <c r="AE26" s="4"/>
      <c r="AG26" s="48"/>
    </row>
    <row r="27" spans="1:33" x14ac:dyDescent="0.2">
      <c r="A27" s="621" t="s">
        <v>25</v>
      </c>
      <c r="B27" s="602"/>
      <c r="C27" s="602"/>
      <c r="D27" s="602"/>
      <c r="E27" s="602"/>
      <c r="F27" s="602"/>
      <c r="G27" s="602"/>
      <c r="H27" s="602"/>
      <c r="I27" s="602"/>
      <c r="J27" s="602"/>
      <c r="K27" s="261"/>
      <c r="L27" s="548"/>
      <c r="M27" s="443">
        <f>SUM(M25:M26)</f>
        <v>0</v>
      </c>
      <c r="N27" s="261"/>
      <c r="O27" s="548"/>
      <c r="P27" s="443">
        <f>SUM(P25:P26)</f>
        <v>0</v>
      </c>
      <c r="Q27" s="261"/>
      <c r="R27" s="548"/>
      <c r="S27" s="443">
        <f>SUM(S25:S26)</f>
        <v>0</v>
      </c>
      <c r="T27" s="261"/>
      <c r="U27" s="548"/>
      <c r="V27" s="113">
        <f>SUM(V25:V26)</f>
        <v>0</v>
      </c>
      <c r="W27" s="261"/>
      <c r="X27" s="548"/>
      <c r="Y27" s="443">
        <f>SUM(Y25:Y26)</f>
        <v>0</v>
      </c>
      <c r="Z27" s="575">
        <f t="shared" ref="Z27" si="28">SUM(Z25:Z26)</f>
        <v>0</v>
      </c>
      <c r="AA27" s="48"/>
      <c r="AE27" s="4"/>
      <c r="AG27" s="48"/>
    </row>
    <row r="28" spans="1:33" x14ac:dyDescent="0.2">
      <c r="A28" s="763"/>
      <c r="B28" s="661"/>
      <c r="C28" s="662"/>
      <c r="D28" s="663"/>
      <c r="E28" s="663"/>
      <c r="F28" s="663"/>
      <c r="G28" s="663"/>
      <c r="H28" s="663"/>
      <c r="I28" s="664"/>
      <c r="J28" s="664"/>
      <c r="K28" s="664"/>
      <c r="L28" s="891"/>
      <c r="M28" s="891"/>
      <c r="N28" s="665"/>
      <c r="O28" s="891"/>
      <c r="P28" s="891"/>
      <c r="Q28" s="665"/>
      <c r="R28" s="891"/>
      <c r="S28" s="891"/>
      <c r="T28" s="665"/>
      <c r="U28" s="891"/>
      <c r="V28" s="665"/>
      <c r="W28" s="665"/>
      <c r="X28" s="891"/>
      <c r="Y28" s="891"/>
      <c r="Z28" s="762"/>
      <c r="AA28" s="9"/>
      <c r="AE28" s="4"/>
      <c r="AG28" s="9"/>
    </row>
    <row r="29" spans="1:33" x14ac:dyDescent="0.2">
      <c r="A29" s="937" t="s">
        <v>62</v>
      </c>
      <c r="B29" s="938"/>
      <c r="C29" s="30"/>
      <c r="D29" s="30"/>
      <c r="E29" s="30"/>
      <c r="F29" s="30"/>
      <c r="G29" s="30"/>
      <c r="H29" s="30"/>
      <c r="I29" s="31"/>
      <c r="J29" s="31"/>
      <c r="K29" s="31"/>
      <c r="L29" s="549"/>
      <c r="M29" s="549"/>
      <c r="N29" s="32"/>
      <c r="O29" s="549"/>
      <c r="P29" s="549"/>
      <c r="Q29" s="32"/>
      <c r="R29" s="549"/>
      <c r="S29" s="549"/>
      <c r="T29" s="32"/>
      <c r="U29" s="549"/>
      <c r="V29" s="32"/>
      <c r="W29" s="32"/>
      <c r="X29" s="549"/>
      <c r="Y29" s="549"/>
      <c r="Z29" s="532"/>
      <c r="AA29" s="9"/>
      <c r="AE29" s="4"/>
      <c r="AG29" s="9"/>
    </row>
    <row r="30" spans="1:33" ht="12.75" customHeight="1" x14ac:dyDescent="0.2">
      <c r="A30" s="743" t="s">
        <v>63</v>
      </c>
      <c r="B30" s="744"/>
      <c r="C30" s="744"/>
      <c r="D30" s="744"/>
      <c r="E30" s="744"/>
      <c r="F30" s="744"/>
      <c r="G30" s="744"/>
      <c r="H30" s="744"/>
      <c r="I30" s="744"/>
      <c r="J30" s="744"/>
      <c r="K30" s="114"/>
      <c r="L30" s="544"/>
      <c r="M30" s="545">
        <v>0</v>
      </c>
      <c r="N30" s="114"/>
      <c r="O30" s="544"/>
      <c r="P30" s="545">
        <v>0</v>
      </c>
      <c r="Q30" s="114"/>
      <c r="R30" s="544"/>
      <c r="S30" s="545">
        <v>0</v>
      </c>
      <c r="T30" s="114"/>
      <c r="U30" s="544"/>
      <c r="V30" s="115">
        <v>0</v>
      </c>
      <c r="W30" s="114"/>
      <c r="X30" s="544"/>
      <c r="Y30" s="545">
        <v>0</v>
      </c>
      <c r="Z30" s="515">
        <f>SUM(M30:Y30)</f>
        <v>0</v>
      </c>
      <c r="AA30" s="54"/>
      <c r="AE30" s="4"/>
      <c r="AG30" s="54"/>
    </row>
    <row r="31" spans="1:33" x14ac:dyDescent="0.2">
      <c r="A31" s="745" t="s">
        <v>64</v>
      </c>
      <c r="B31" s="746"/>
      <c r="C31" s="746"/>
      <c r="D31" s="746"/>
      <c r="E31" s="746"/>
      <c r="F31" s="746"/>
      <c r="G31" s="746"/>
      <c r="H31" s="746"/>
      <c r="I31" s="746"/>
      <c r="J31" s="746"/>
      <c r="K31" s="140"/>
      <c r="L31" s="550"/>
      <c r="M31" s="551">
        <v>0</v>
      </c>
      <c r="N31" s="140"/>
      <c r="O31" s="550"/>
      <c r="P31" s="551">
        <v>0</v>
      </c>
      <c r="Q31" s="140"/>
      <c r="R31" s="550"/>
      <c r="S31" s="551">
        <v>0</v>
      </c>
      <c r="T31" s="140"/>
      <c r="U31" s="550"/>
      <c r="V31" s="141">
        <v>0</v>
      </c>
      <c r="W31" s="140"/>
      <c r="X31" s="550"/>
      <c r="Y31" s="551">
        <v>0</v>
      </c>
      <c r="Z31" s="516">
        <f>SUM(M31:Y31)</f>
        <v>0</v>
      </c>
      <c r="AA31" s="54"/>
      <c r="AG31" s="54"/>
    </row>
    <row r="32" spans="1:33" x14ac:dyDescent="0.2">
      <c r="A32" s="745" t="s">
        <v>22</v>
      </c>
      <c r="B32" s="746"/>
      <c r="C32" s="746"/>
      <c r="D32" s="746"/>
      <c r="E32" s="746"/>
      <c r="F32" s="746"/>
      <c r="G32" s="746"/>
      <c r="H32" s="746"/>
      <c r="I32" s="746"/>
      <c r="J32" s="746"/>
      <c r="K32" s="140"/>
      <c r="L32" s="550"/>
      <c r="M32" s="551">
        <v>0</v>
      </c>
      <c r="N32" s="140"/>
      <c r="O32" s="550"/>
      <c r="P32" s="551">
        <v>0</v>
      </c>
      <c r="Q32" s="140"/>
      <c r="R32" s="550"/>
      <c r="S32" s="551">
        <v>0</v>
      </c>
      <c r="T32" s="140"/>
      <c r="U32" s="550"/>
      <c r="V32" s="141">
        <v>0</v>
      </c>
      <c r="W32" s="140"/>
      <c r="X32" s="550"/>
      <c r="Y32" s="551">
        <v>0</v>
      </c>
      <c r="Z32" s="516">
        <f>SUM(M32:Y32)</f>
        <v>0</v>
      </c>
      <c r="AA32" s="54"/>
      <c r="AG32" s="54"/>
    </row>
    <row r="33" spans="1:33" x14ac:dyDescent="0.2">
      <c r="A33" s="745" t="s">
        <v>65</v>
      </c>
      <c r="B33" s="746"/>
      <c r="C33" s="746"/>
      <c r="D33" s="746"/>
      <c r="E33" s="746"/>
      <c r="F33" s="746"/>
      <c r="G33" s="746"/>
      <c r="H33" s="746"/>
      <c r="I33" s="746"/>
      <c r="J33" s="746"/>
      <c r="K33" s="140"/>
      <c r="L33" s="550"/>
      <c r="M33" s="551">
        <v>0</v>
      </c>
      <c r="N33" s="140"/>
      <c r="O33" s="550"/>
      <c r="P33" s="551">
        <v>0</v>
      </c>
      <c r="Q33" s="140"/>
      <c r="R33" s="550"/>
      <c r="S33" s="551">
        <v>0</v>
      </c>
      <c r="T33" s="140"/>
      <c r="U33" s="550"/>
      <c r="V33" s="141">
        <v>0</v>
      </c>
      <c r="W33" s="140"/>
      <c r="X33" s="550"/>
      <c r="Y33" s="551">
        <v>0</v>
      </c>
      <c r="Z33" s="516">
        <f>SUM(M33:Y33)</f>
        <v>0</v>
      </c>
      <c r="AA33" s="54"/>
      <c r="AG33" s="54"/>
    </row>
    <row r="34" spans="1:33" x14ac:dyDescent="0.2">
      <c r="A34" s="747" t="s">
        <v>29</v>
      </c>
      <c r="B34" s="748"/>
      <c r="C34" s="748"/>
      <c r="D34" s="748"/>
      <c r="E34" s="748"/>
      <c r="F34" s="748"/>
      <c r="G34" s="748"/>
      <c r="H34" s="748"/>
      <c r="I34" s="748"/>
      <c r="J34" s="748"/>
      <c r="K34" s="116"/>
      <c r="L34" s="546"/>
      <c r="M34" s="547">
        <v>0</v>
      </c>
      <c r="N34" s="116"/>
      <c r="O34" s="546"/>
      <c r="P34" s="547">
        <v>0</v>
      </c>
      <c r="Q34" s="116"/>
      <c r="R34" s="546"/>
      <c r="S34" s="547">
        <v>0</v>
      </c>
      <c r="T34" s="116"/>
      <c r="U34" s="546"/>
      <c r="V34" s="117">
        <v>0</v>
      </c>
      <c r="W34" s="116"/>
      <c r="X34" s="546"/>
      <c r="Y34" s="547">
        <v>0</v>
      </c>
      <c r="Z34" s="530">
        <f>SUM(M34:Y34)</f>
        <v>0</v>
      </c>
      <c r="AA34" s="48"/>
      <c r="AG34" s="48"/>
    </row>
    <row r="35" spans="1:33" x14ac:dyDescent="0.2">
      <c r="A35" s="621" t="s">
        <v>107</v>
      </c>
      <c r="B35" s="602"/>
      <c r="C35" s="602"/>
      <c r="D35" s="602"/>
      <c r="E35" s="602"/>
      <c r="F35" s="602"/>
      <c r="G35" s="602"/>
      <c r="H35" s="602"/>
      <c r="I35" s="602"/>
      <c r="J35" s="602"/>
      <c r="K35" s="261"/>
      <c r="L35" s="548"/>
      <c r="M35" s="443">
        <f>SUM(M30:M34)</f>
        <v>0</v>
      </c>
      <c r="N35" s="261"/>
      <c r="O35" s="548"/>
      <c r="P35" s="443">
        <f>SUM(P30:P34)</f>
        <v>0</v>
      </c>
      <c r="Q35" s="261"/>
      <c r="R35" s="548"/>
      <c r="S35" s="443">
        <f>SUM(S30:S34)</f>
        <v>0</v>
      </c>
      <c r="T35" s="261"/>
      <c r="U35" s="548"/>
      <c r="V35" s="113">
        <f>SUM(V30:V34)</f>
        <v>0</v>
      </c>
      <c r="W35" s="261"/>
      <c r="X35" s="548"/>
      <c r="Y35" s="443">
        <f>SUM(Y30:Y34)</f>
        <v>0</v>
      </c>
      <c r="Z35" s="531">
        <f>SUM(Z30:Z34)</f>
        <v>0</v>
      </c>
      <c r="AA35" s="48"/>
      <c r="AG35" s="48"/>
    </row>
    <row r="36" spans="1:33" x14ac:dyDescent="0.2">
      <c r="A36" s="753"/>
      <c r="B36" s="754"/>
      <c r="C36" s="754"/>
      <c r="D36" s="754"/>
      <c r="E36" s="754"/>
      <c r="F36" s="754"/>
      <c r="G36" s="754"/>
      <c r="H36" s="754"/>
      <c r="I36" s="754"/>
      <c r="J36" s="754"/>
      <c r="K36" s="754"/>
      <c r="L36" s="892"/>
      <c r="M36" s="892"/>
      <c r="N36" s="756"/>
      <c r="O36" s="892"/>
      <c r="P36" s="892"/>
      <c r="Q36" s="756"/>
      <c r="R36" s="892"/>
      <c r="S36" s="892"/>
      <c r="T36" s="756"/>
      <c r="U36" s="892"/>
      <c r="V36" s="756"/>
      <c r="W36" s="756"/>
      <c r="X36" s="892"/>
      <c r="Y36" s="892"/>
      <c r="Z36" s="757"/>
      <c r="AA36" s="48"/>
      <c r="AG36" s="48"/>
    </row>
    <row r="37" spans="1:33" x14ac:dyDescent="0.2">
      <c r="A37" s="517" t="s">
        <v>26</v>
      </c>
      <c r="B37" s="37"/>
      <c r="C37" s="30"/>
      <c r="D37" s="30"/>
      <c r="E37" s="30"/>
      <c r="F37" s="30"/>
      <c r="G37" s="30"/>
      <c r="H37" s="30"/>
      <c r="I37" s="31"/>
      <c r="J37" s="31"/>
      <c r="K37" s="31"/>
      <c r="L37" s="549"/>
      <c r="M37" s="549"/>
      <c r="N37" s="32"/>
      <c r="O37" s="549"/>
      <c r="P37" s="549"/>
      <c r="Q37" s="32"/>
      <c r="R37" s="549"/>
      <c r="S37" s="549"/>
      <c r="T37" s="32"/>
      <c r="U37" s="549"/>
      <c r="V37" s="32"/>
      <c r="W37" s="32"/>
      <c r="X37" s="549"/>
      <c r="Y37" s="549"/>
      <c r="Z37" s="532"/>
      <c r="AA37" s="9"/>
      <c r="AG37" s="9"/>
    </row>
    <row r="38" spans="1:33" x14ac:dyDescent="0.2">
      <c r="A38" s="788" t="s">
        <v>46</v>
      </c>
      <c r="B38" s="789"/>
      <c r="C38" s="789"/>
      <c r="D38" s="789"/>
      <c r="E38" s="789"/>
      <c r="F38" s="789"/>
      <c r="G38" s="789"/>
      <c r="H38" s="789"/>
      <c r="I38" s="789"/>
      <c r="J38" s="789"/>
      <c r="K38" s="114"/>
      <c r="L38" s="544"/>
      <c r="M38" s="545">
        <v>0</v>
      </c>
      <c r="N38" s="114"/>
      <c r="O38" s="544"/>
      <c r="P38" s="545">
        <v>0</v>
      </c>
      <c r="Q38" s="114"/>
      <c r="R38" s="544"/>
      <c r="S38" s="545">
        <v>0</v>
      </c>
      <c r="T38" s="114"/>
      <c r="U38" s="544"/>
      <c r="V38" s="115">
        <v>0</v>
      </c>
      <c r="W38" s="114"/>
      <c r="X38" s="544"/>
      <c r="Y38" s="545">
        <v>0</v>
      </c>
      <c r="Z38" s="515">
        <f>SUM(M38:Y38)</f>
        <v>0</v>
      </c>
      <c r="AA38" s="54"/>
      <c r="AG38" s="54"/>
    </row>
    <row r="39" spans="1:33" x14ac:dyDescent="0.2">
      <c r="A39" s="790" t="s">
        <v>47</v>
      </c>
      <c r="B39" s="791"/>
      <c r="C39" s="791"/>
      <c r="D39" s="791"/>
      <c r="E39" s="791"/>
      <c r="F39" s="791"/>
      <c r="G39" s="791"/>
      <c r="H39" s="791"/>
      <c r="I39" s="791"/>
      <c r="J39" s="791"/>
      <c r="K39" s="140"/>
      <c r="L39" s="550"/>
      <c r="M39" s="551">
        <v>0</v>
      </c>
      <c r="N39" s="140"/>
      <c r="O39" s="550"/>
      <c r="P39" s="551">
        <v>0</v>
      </c>
      <c r="Q39" s="140"/>
      <c r="R39" s="550"/>
      <c r="S39" s="551">
        <v>0</v>
      </c>
      <c r="T39" s="140"/>
      <c r="U39" s="550"/>
      <c r="V39" s="141">
        <v>0</v>
      </c>
      <c r="W39" s="140"/>
      <c r="X39" s="550"/>
      <c r="Y39" s="551">
        <v>0</v>
      </c>
      <c r="Z39" s="516">
        <f t="shared" ref="Z39:Z45" si="29">SUM(M39:Y39)</f>
        <v>0</v>
      </c>
      <c r="AA39" s="54"/>
      <c r="AG39" s="54"/>
    </row>
    <row r="40" spans="1:33" x14ac:dyDescent="0.2">
      <c r="A40" s="790" t="s">
        <v>48</v>
      </c>
      <c r="B40" s="791"/>
      <c r="C40" s="791"/>
      <c r="D40" s="791"/>
      <c r="E40" s="791"/>
      <c r="F40" s="791"/>
      <c r="G40" s="791"/>
      <c r="H40" s="791"/>
      <c r="I40" s="791"/>
      <c r="J40" s="791"/>
      <c r="K40" s="140"/>
      <c r="L40" s="550"/>
      <c r="M40" s="551">
        <v>0</v>
      </c>
      <c r="N40" s="140"/>
      <c r="O40" s="550"/>
      <c r="P40" s="551">
        <v>0</v>
      </c>
      <c r="Q40" s="140"/>
      <c r="R40" s="550"/>
      <c r="S40" s="551">
        <v>0</v>
      </c>
      <c r="T40" s="140"/>
      <c r="U40" s="550"/>
      <c r="V40" s="141">
        <v>0</v>
      </c>
      <c r="W40" s="140"/>
      <c r="X40" s="550"/>
      <c r="Y40" s="551">
        <v>0</v>
      </c>
      <c r="Z40" s="516">
        <f t="shared" si="29"/>
        <v>0</v>
      </c>
      <c r="AA40" s="54"/>
      <c r="AG40" s="54"/>
    </row>
    <row r="41" spans="1:33" ht="12.75" customHeight="1" x14ac:dyDescent="0.2">
      <c r="A41" s="792" t="s">
        <v>72</v>
      </c>
      <c r="B41" s="793"/>
      <c r="C41" s="793"/>
      <c r="D41" s="793"/>
      <c r="E41" s="793"/>
      <c r="F41" s="793"/>
      <c r="G41" s="793"/>
      <c r="H41" s="794"/>
      <c r="I41" s="895">
        <v>0.05</v>
      </c>
      <c r="J41" s="795">
        <v>0</v>
      </c>
      <c r="K41" s="142"/>
      <c r="L41" s="552"/>
      <c r="M41" s="553">
        <f>ROUND(J41*D13,0)</f>
        <v>0</v>
      </c>
      <c r="N41" s="142"/>
      <c r="O41" s="552"/>
      <c r="P41" s="553">
        <f>ROUND(M41*(1+$I$41),0)</f>
        <v>0</v>
      </c>
      <c r="Q41" s="142"/>
      <c r="R41" s="552"/>
      <c r="S41" s="553">
        <f>ROUND(P41*(1+$I$41),0)</f>
        <v>0</v>
      </c>
      <c r="T41" s="142"/>
      <c r="U41" s="552"/>
      <c r="V41" s="143">
        <f>ROUND(S41*(1+$I$41),0)</f>
        <v>0</v>
      </c>
      <c r="W41" s="142"/>
      <c r="X41" s="552"/>
      <c r="Y41" s="553">
        <f>ROUND(V41*(1+$I$41),0)</f>
        <v>0</v>
      </c>
      <c r="Z41" s="516">
        <f t="shared" si="29"/>
        <v>0</v>
      </c>
      <c r="AA41" s="48"/>
      <c r="AG41" s="48"/>
    </row>
    <row r="42" spans="1:33" ht="12.75" customHeight="1" x14ac:dyDescent="0.2">
      <c r="A42" s="790" t="s">
        <v>86</v>
      </c>
      <c r="B42" s="791"/>
      <c r="C42" s="796"/>
      <c r="D42" s="791"/>
      <c r="E42" s="791"/>
      <c r="F42" s="791"/>
      <c r="G42" s="791"/>
      <c r="H42" s="791"/>
      <c r="I42" s="791"/>
      <c r="J42" s="791"/>
      <c r="K42" s="140"/>
      <c r="L42" s="550"/>
      <c r="M42" s="551">
        <v>0</v>
      </c>
      <c r="N42" s="140"/>
      <c r="O42" s="550"/>
      <c r="P42" s="551">
        <v>0</v>
      </c>
      <c r="Q42" s="140"/>
      <c r="R42" s="550"/>
      <c r="S42" s="551">
        <v>0</v>
      </c>
      <c r="T42" s="140"/>
      <c r="U42" s="550"/>
      <c r="V42" s="141">
        <v>0</v>
      </c>
      <c r="W42" s="140"/>
      <c r="X42" s="550"/>
      <c r="Y42" s="551">
        <v>0</v>
      </c>
      <c r="Z42" s="516">
        <f t="shared" si="29"/>
        <v>0</v>
      </c>
      <c r="AA42" s="48"/>
      <c r="AG42" s="48"/>
    </row>
    <row r="43" spans="1:33" ht="12.75" customHeight="1" x14ac:dyDescent="0.2">
      <c r="A43" s="790" t="s">
        <v>27</v>
      </c>
      <c r="B43" s="791"/>
      <c r="C43" s="796"/>
      <c r="D43" s="791"/>
      <c r="E43" s="791"/>
      <c r="F43" s="791"/>
      <c r="G43" s="791"/>
      <c r="H43" s="791"/>
      <c r="I43" s="791"/>
      <c r="J43" s="791"/>
      <c r="K43" s="140"/>
      <c r="L43" s="550"/>
      <c r="M43" s="551">
        <v>0</v>
      </c>
      <c r="N43" s="140"/>
      <c r="O43" s="550"/>
      <c r="P43" s="551">
        <v>0</v>
      </c>
      <c r="Q43" s="140"/>
      <c r="R43" s="550"/>
      <c r="S43" s="551">
        <v>0</v>
      </c>
      <c r="T43" s="140"/>
      <c r="U43" s="550"/>
      <c r="V43" s="141">
        <v>0</v>
      </c>
      <c r="W43" s="140"/>
      <c r="X43" s="550"/>
      <c r="Y43" s="551">
        <v>0</v>
      </c>
      <c r="Z43" s="516">
        <f t="shared" si="29"/>
        <v>0</v>
      </c>
      <c r="AA43" s="48"/>
      <c r="AG43" s="48"/>
    </row>
    <row r="44" spans="1:33" x14ac:dyDescent="0.2">
      <c r="A44" s="792" t="s">
        <v>28</v>
      </c>
      <c r="B44" s="793"/>
      <c r="C44" s="793"/>
      <c r="D44" s="793"/>
      <c r="E44" s="793"/>
      <c r="F44" s="793"/>
      <c r="G44" s="793"/>
      <c r="H44" s="793"/>
      <c r="I44" s="793"/>
      <c r="J44" s="793"/>
      <c r="K44" s="140"/>
      <c r="L44" s="550"/>
      <c r="M44" s="551">
        <v>0</v>
      </c>
      <c r="N44" s="140"/>
      <c r="O44" s="550"/>
      <c r="P44" s="551">
        <v>0</v>
      </c>
      <c r="Q44" s="140"/>
      <c r="R44" s="550"/>
      <c r="S44" s="551">
        <v>0</v>
      </c>
      <c r="T44" s="140"/>
      <c r="U44" s="550"/>
      <c r="V44" s="141">
        <v>0</v>
      </c>
      <c r="W44" s="140"/>
      <c r="X44" s="550"/>
      <c r="Y44" s="551">
        <v>0</v>
      </c>
      <c r="Z44" s="516">
        <f t="shared" si="29"/>
        <v>0</v>
      </c>
      <c r="AA44" s="48"/>
      <c r="AG44" s="48"/>
    </row>
    <row r="45" spans="1:33" x14ac:dyDescent="0.2">
      <c r="A45" s="797" t="s">
        <v>29</v>
      </c>
      <c r="B45" s="798"/>
      <c r="C45" s="798"/>
      <c r="D45" s="798"/>
      <c r="E45" s="798"/>
      <c r="F45" s="798"/>
      <c r="G45" s="798"/>
      <c r="H45" s="798"/>
      <c r="I45" s="798"/>
      <c r="J45" s="798"/>
      <c r="K45" s="116"/>
      <c r="L45" s="546"/>
      <c r="M45" s="547">
        <v>0</v>
      </c>
      <c r="N45" s="116"/>
      <c r="O45" s="546"/>
      <c r="P45" s="547">
        <v>0</v>
      </c>
      <c r="Q45" s="116"/>
      <c r="R45" s="546"/>
      <c r="S45" s="547">
        <v>0</v>
      </c>
      <c r="T45" s="116"/>
      <c r="U45" s="546"/>
      <c r="V45" s="117">
        <v>0</v>
      </c>
      <c r="W45" s="116"/>
      <c r="X45" s="546"/>
      <c r="Y45" s="547">
        <v>0</v>
      </c>
      <c r="Z45" s="519">
        <f t="shared" si="29"/>
        <v>0</v>
      </c>
      <c r="AA45" s="48"/>
      <c r="AG45" s="48"/>
    </row>
    <row r="46" spans="1:33" x14ac:dyDescent="0.2">
      <c r="A46" s="621" t="s">
        <v>30</v>
      </c>
      <c r="B46" s="602"/>
      <c r="C46" s="602"/>
      <c r="D46" s="602"/>
      <c r="E46" s="602"/>
      <c r="F46" s="602"/>
      <c r="G46" s="602"/>
      <c r="H46" s="602"/>
      <c r="I46" s="602"/>
      <c r="J46" s="615"/>
      <c r="K46" s="261"/>
      <c r="L46" s="548"/>
      <c r="M46" s="443">
        <f>SUM(M38:M45)</f>
        <v>0</v>
      </c>
      <c r="N46" s="261"/>
      <c r="O46" s="548"/>
      <c r="P46" s="443">
        <f>SUM(P38:P45)</f>
        <v>0</v>
      </c>
      <c r="Q46" s="261"/>
      <c r="R46" s="548"/>
      <c r="S46" s="443">
        <f>SUM(S38:S45)</f>
        <v>0</v>
      </c>
      <c r="T46" s="261"/>
      <c r="U46" s="548"/>
      <c r="V46" s="113">
        <f>SUM(V38:V45)</f>
        <v>0</v>
      </c>
      <c r="W46" s="261"/>
      <c r="X46" s="548"/>
      <c r="Y46" s="443">
        <f>SUM(Y38:Y45)</f>
        <v>0</v>
      </c>
      <c r="Z46" s="531">
        <f t="shared" ref="Z46" si="30">SUM(Z38:Z45)</f>
        <v>0</v>
      </c>
      <c r="AA46" s="48"/>
      <c r="AG46" s="48"/>
    </row>
    <row r="47" spans="1:33" x14ac:dyDescent="0.2">
      <c r="A47" s="759"/>
      <c r="B47" s="760"/>
      <c r="C47" s="663"/>
      <c r="D47" s="761"/>
      <c r="E47" s="761"/>
      <c r="F47" s="761"/>
      <c r="G47" s="761"/>
      <c r="H47" s="761"/>
      <c r="I47" s="664"/>
      <c r="J47" s="664"/>
      <c r="K47" s="664"/>
      <c r="L47" s="666"/>
      <c r="M47" s="666"/>
      <c r="N47" s="667"/>
      <c r="O47" s="666"/>
      <c r="P47" s="666"/>
      <c r="Q47" s="667"/>
      <c r="R47" s="666"/>
      <c r="S47" s="666"/>
      <c r="T47" s="667"/>
      <c r="U47" s="666"/>
      <c r="V47" s="667"/>
      <c r="W47" s="667"/>
      <c r="X47" s="666"/>
      <c r="Y47" s="666"/>
      <c r="Z47" s="762"/>
      <c r="AA47" s="9"/>
      <c r="AG47" s="9"/>
    </row>
    <row r="48" spans="1:33" x14ac:dyDescent="0.2">
      <c r="A48" s="507" t="s">
        <v>31</v>
      </c>
      <c r="B48" s="36"/>
      <c r="C48" s="26"/>
      <c r="D48" s="26"/>
      <c r="E48" s="26"/>
      <c r="F48" s="26"/>
      <c r="G48" s="26"/>
      <c r="H48" s="26"/>
      <c r="I48" s="27"/>
      <c r="J48" s="27"/>
      <c r="K48" s="27"/>
      <c r="L48" s="543"/>
      <c r="M48" s="543"/>
      <c r="N48" s="28"/>
      <c r="O48" s="543"/>
      <c r="P48" s="543"/>
      <c r="Q48" s="28"/>
      <c r="R48" s="543"/>
      <c r="S48" s="543"/>
      <c r="T48" s="28"/>
      <c r="U48" s="543"/>
      <c r="V48" s="28"/>
      <c r="W48" s="28"/>
      <c r="X48" s="543"/>
      <c r="Y48" s="543"/>
      <c r="Z48" s="534"/>
      <c r="AA48" s="9"/>
      <c r="AE48" s="4"/>
      <c r="AG48" s="9"/>
    </row>
    <row r="49" spans="1:35" x14ac:dyDescent="0.2">
      <c r="A49" s="521"/>
      <c r="B49" s="79"/>
      <c r="C49" s="79"/>
      <c r="D49" s="79"/>
      <c r="E49" s="79"/>
      <c r="F49" s="79"/>
      <c r="G49" s="79"/>
      <c r="H49" s="79"/>
      <c r="I49" s="915" t="s">
        <v>44</v>
      </c>
      <c r="J49" s="917"/>
      <c r="K49" s="144"/>
      <c r="L49" s="554"/>
      <c r="M49" s="555">
        <v>0</v>
      </c>
      <c r="N49" s="144"/>
      <c r="O49" s="554"/>
      <c r="P49" s="555">
        <v>0</v>
      </c>
      <c r="Q49" s="144"/>
      <c r="R49" s="554"/>
      <c r="S49" s="555">
        <v>0</v>
      </c>
      <c r="T49" s="144"/>
      <c r="U49" s="554"/>
      <c r="V49" s="145">
        <v>0</v>
      </c>
      <c r="W49" s="144"/>
      <c r="X49" s="554"/>
      <c r="Y49" s="555">
        <v>0</v>
      </c>
      <c r="Z49" s="573">
        <f>SUM(M49:Y49)</f>
        <v>0</v>
      </c>
      <c r="AA49" s="48"/>
      <c r="AE49" s="4"/>
      <c r="AG49" s="48"/>
    </row>
    <row r="50" spans="1:35" x14ac:dyDescent="0.2">
      <c r="A50" s="522" t="s">
        <v>75</v>
      </c>
      <c r="B50" s="924"/>
      <c r="C50" s="924"/>
      <c r="D50" s="924"/>
      <c r="E50" s="260"/>
      <c r="F50" s="260"/>
      <c r="G50" s="260"/>
      <c r="H50" s="260"/>
      <c r="I50" s="918" t="s">
        <v>33</v>
      </c>
      <c r="J50" s="920"/>
      <c r="K50" s="146"/>
      <c r="L50" s="550"/>
      <c r="M50" s="551">
        <v>0</v>
      </c>
      <c r="N50" s="146"/>
      <c r="O50" s="550"/>
      <c r="P50" s="551">
        <v>0</v>
      </c>
      <c r="Q50" s="146"/>
      <c r="R50" s="550"/>
      <c r="S50" s="551">
        <v>0</v>
      </c>
      <c r="T50" s="146"/>
      <c r="U50" s="550"/>
      <c r="V50" s="141">
        <v>0</v>
      </c>
      <c r="W50" s="146"/>
      <c r="X50" s="550"/>
      <c r="Y50" s="551">
        <v>0</v>
      </c>
      <c r="Z50" s="576">
        <f>SUM(M50:Y50)</f>
        <v>0</v>
      </c>
      <c r="AA50" s="48"/>
      <c r="AE50" s="4"/>
      <c r="AG50" s="48"/>
    </row>
    <row r="51" spans="1:35" s="12" customFormat="1" x14ac:dyDescent="0.2">
      <c r="A51" s="524"/>
      <c r="B51" s="85"/>
      <c r="C51" s="85"/>
      <c r="D51" s="85"/>
      <c r="E51" s="85"/>
      <c r="F51" s="85"/>
      <c r="G51" s="85"/>
      <c r="H51" s="85"/>
      <c r="I51" s="912" t="s">
        <v>45</v>
      </c>
      <c r="J51" s="914"/>
      <c r="K51" s="147"/>
      <c r="L51" s="556"/>
      <c r="M51" s="557">
        <f>M49+M50</f>
        <v>0</v>
      </c>
      <c r="N51" s="147"/>
      <c r="O51" s="556"/>
      <c r="P51" s="557">
        <f>P49+P50</f>
        <v>0</v>
      </c>
      <c r="Q51" s="147"/>
      <c r="R51" s="556"/>
      <c r="S51" s="557">
        <f>S49+S50</f>
        <v>0</v>
      </c>
      <c r="T51" s="147"/>
      <c r="U51" s="556"/>
      <c r="V51" s="148">
        <f>V49+V50</f>
        <v>0</v>
      </c>
      <c r="W51" s="147"/>
      <c r="X51" s="556"/>
      <c r="Y51" s="557">
        <f>Y49+Y50</f>
        <v>0</v>
      </c>
      <c r="Z51" s="577">
        <f>SUM(Z49:Z50)</f>
        <v>0</v>
      </c>
      <c r="AA51" s="55"/>
      <c r="AE51" s="13"/>
      <c r="AG51" s="55"/>
    </row>
    <row r="52" spans="1:35" x14ac:dyDescent="0.2">
      <c r="A52" s="526"/>
      <c r="B52" s="86"/>
      <c r="C52" s="86"/>
      <c r="D52" s="86"/>
      <c r="E52" s="86"/>
      <c r="F52" s="86"/>
      <c r="G52" s="86"/>
      <c r="H52" s="86"/>
      <c r="I52" s="915" t="s">
        <v>44</v>
      </c>
      <c r="J52" s="917"/>
      <c r="K52" s="144"/>
      <c r="L52" s="554"/>
      <c r="M52" s="555">
        <v>0</v>
      </c>
      <c r="N52" s="144"/>
      <c r="O52" s="554"/>
      <c r="P52" s="555">
        <v>0</v>
      </c>
      <c r="Q52" s="144"/>
      <c r="R52" s="554"/>
      <c r="S52" s="555">
        <v>0</v>
      </c>
      <c r="T52" s="144"/>
      <c r="U52" s="554"/>
      <c r="V52" s="145">
        <v>0</v>
      </c>
      <c r="W52" s="144"/>
      <c r="X52" s="554"/>
      <c r="Y52" s="555">
        <v>0</v>
      </c>
      <c r="Z52" s="573">
        <f t="shared" ref="Z52:Z53" si="31">SUM(M52:Y52)</f>
        <v>0</v>
      </c>
      <c r="AA52" s="48"/>
      <c r="AE52" s="4"/>
      <c r="AG52" s="48"/>
    </row>
    <row r="53" spans="1:35" x14ac:dyDescent="0.2">
      <c r="A53" s="522" t="s">
        <v>76</v>
      </c>
      <c r="B53" s="924"/>
      <c r="C53" s="924"/>
      <c r="D53" s="924"/>
      <c r="E53" s="260"/>
      <c r="F53" s="260"/>
      <c r="G53" s="260"/>
      <c r="H53" s="260"/>
      <c r="I53" s="918" t="s">
        <v>33</v>
      </c>
      <c r="J53" s="920"/>
      <c r="K53" s="146"/>
      <c r="L53" s="550"/>
      <c r="M53" s="551">
        <v>0</v>
      </c>
      <c r="N53" s="146"/>
      <c r="O53" s="550"/>
      <c r="P53" s="551">
        <v>0</v>
      </c>
      <c r="Q53" s="146"/>
      <c r="R53" s="550"/>
      <c r="S53" s="551">
        <v>0</v>
      </c>
      <c r="T53" s="146"/>
      <c r="U53" s="550"/>
      <c r="V53" s="141">
        <v>0</v>
      </c>
      <c r="W53" s="146"/>
      <c r="X53" s="550"/>
      <c r="Y53" s="551">
        <v>0</v>
      </c>
      <c r="Z53" s="576">
        <f t="shared" si="31"/>
        <v>0</v>
      </c>
      <c r="AA53" s="48"/>
      <c r="AE53" s="4"/>
      <c r="AG53" s="48"/>
    </row>
    <row r="54" spans="1:35" s="12" customFormat="1" x14ac:dyDescent="0.2">
      <c r="A54" s="524"/>
      <c r="B54" s="85"/>
      <c r="C54" s="85"/>
      <c r="D54" s="85"/>
      <c r="E54" s="85"/>
      <c r="F54" s="85"/>
      <c r="G54" s="85"/>
      <c r="H54" s="85"/>
      <c r="I54" s="912" t="s">
        <v>45</v>
      </c>
      <c r="J54" s="914"/>
      <c r="K54" s="147"/>
      <c r="L54" s="556"/>
      <c r="M54" s="557">
        <f>SUM(M52:M53)</f>
        <v>0</v>
      </c>
      <c r="N54" s="147"/>
      <c r="O54" s="556"/>
      <c r="P54" s="557">
        <f>SUM(P52:P53)</f>
        <v>0</v>
      </c>
      <c r="Q54" s="147"/>
      <c r="R54" s="556"/>
      <c r="S54" s="557">
        <f>SUM(S52:S53)</f>
        <v>0</v>
      </c>
      <c r="T54" s="147"/>
      <c r="U54" s="556"/>
      <c r="V54" s="148">
        <f>SUM(V52:V53)</f>
        <v>0</v>
      </c>
      <c r="W54" s="147"/>
      <c r="X54" s="556"/>
      <c r="Y54" s="557">
        <f>SUM(Y52:Y53)</f>
        <v>0</v>
      </c>
      <c r="Z54" s="577">
        <f>SUM(Z52:Z53)</f>
        <v>0</v>
      </c>
      <c r="AA54" s="55"/>
      <c r="AE54" s="13"/>
      <c r="AG54" s="55"/>
    </row>
    <row r="55" spans="1:35" x14ac:dyDescent="0.2">
      <c r="A55" s="527" t="s">
        <v>39</v>
      </c>
      <c r="B55" s="150"/>
      <c r="C55" s="151"/>
      <c r="D55" s="151"/>
      <c r="E55" s="151"/>
      <c r="F55" s="151"/>
      <c r="G55" s="151"/>
      <c r="H55" s="151"/>
      <c r="I55" s="152"/>
      <c r="J55" s="152"/>
      <c r="K55" s="153"/>
      <c r="L55" s="558"/>
      <c r="M55" s="557">
        <f>M51+M54</f>
        <v>0</v>
      </c>
      <c r="N55" s="153"/>
      <c r="O55" s="558"/>
      <c r="P55" s="557">
        <f>P51+P54</f>
        <v>0</v>
      </c>
      <c r="Q55" s="153"/>
      <c r="R55" s="558"/>
      <c r="S55" s="557">
        <f>S51+S54</f>
        <v>0</v>
      </c>
      <c r="T55" s="153"/>
      <c r="U55" s="558"/>
      <c r="V55" s="148">
        <f>V51+V54</f>
        <v>0</v>
      </c>
      <c r="W55" s="153"/>
      <c r="X55" s="558"/>
      <c r="Y55" s="557">
        <f>Y51+Y54</f>
        <v>0</v>
      </c>
      <c r="Z55" s="578">
        <f>Z51+Z54</f>
        <v>0</v>
      </c>
      <c r="AA55" s="48"/>
      <c r="AE55" s="4"/>
      <c r="AG55" s="48"/>
    </row>
    <row r="56" spans="1:35" ht="13.5" thickBot="1" x14ac:dyDescent="0.25">
      <c r="A56" s="763"/>
      <c r="B56" s="661"/>
      <c r="C56" s="662"/>
      <c r="D56" s="662"/>
      <c r="E56" s="662"/>
      <c r="F56" s="662"/>
      <c r="G56" s="662"/>
      <c r="H56" s="662"/>
      <c r="I56" s="664"/>
      <c r="J56" s="664"/>
      <c r="K56" s="664"/>
      <c r="L56" s="893"/>
      <c r="M56" s="893"/>
      <c r="N56" s="653"/>
      <c r="O56" s="893"/>
      <c r="P56" s="893"/>
      <c r="Q56" s="653"/>
      <c r="R56" s="893"/>
      <c r="S56" s="893"/>
      <c r="T56" s="653"/>
      <c r="U56" s="893"/>
      <c r="V56" s="653"/>
      <c r="W56" s="653"/>
      <c r="X56" s="893"/>
      <c r="Y56" s="893"/>
      <c r="Z56" s="894"/>
      <c r="AA56" s="6"/>
      <c r="AE56" s="4"/>
      <c r="AG56" s="6"/>
    </row>
    <row r="57" spans="1:35" ht="13.5" thickBot="1" x14ac:dyDescent="0.25">
      <c r="A57" s="963" t="s">
        <v>32</v>
      </c>
      <c r="B57" s="964"/>
      <c r="C57" s="964"/>
      <c r="D57" s="964"/>
      <c r="E57" s="964"/>
      <c r="F57" s="964"/>
      <c r="G57" s="964"/>
      <c r="H57" s="964"/>
      <c r="I57" s="964"/>
      <c r="J57" s="965"/>
      <c r="K57" s="154"/>
      <c r="L57" s="541"/>
      <c r="M57" s="542">
        <f>M17+M22+M27+M35+M46+M55</f>
        <v>0</v>
      </c>
      <c r="N57" s="154"/>
      <c r="O57" s="541"/>
      <c r="P57" s="542">
        <f>P17+P22+P27+P35+P46+P55</f>
        <v>0</v>
      </c>
      <c r="Q57" s="154"/>
      <c r="R57" s="541"/>
      <c r="S57" s="542">
        <f>S17+S22+S27+S35+S46+S55</f>
        <v>0</v>
      </c>
      <c r="T57" s="154"/>
      <c r="U57" s="541"/>
      <c r="V57" s="110">
        <f>V17+V22+V27+V35+V46+V55</f>
        <v>0</v>
      </c>
      <c r="W57" s="154"/>
      <c r="X57" s="541"/>
      <c r="Y57" s="542">
        <f>Y17+Y22+Y27+Y35+Y46+Y55</f>
        <v>0</v>
      </c>
      <c r="Z57" s="431">
        <f>Z17+Z22+Z27+Z35+Z46+Z55</f>
        <v>0</v>
      </c>
      <c r="AA57" s="48"/>
      <c r="AE57" s="4"/>
      <c r="AG57" s="48"/>
    </row>
    <row r="58" spans="1:35" x14ac:dyDescent="0.2">
      <c r="A58" s="766"/>
      <c r="B58" s="656"/>
      <c r="C58" s="663"/>
      <c r="D58" s="761"/>
      <c r="E58" s="761"/>
      <c r="F58" s="761"/>
      <c r="G58" s="761"/>
      <c r="H58" s="761"/>
      <c r="I58" s="664"/>
      <c r="J58" s="664"/>
      <c r="K58" s="664"/>
      <c r="L58" s="893"/>
      <c r="M58" s="893"/>
      <c r="N58" s="653"/>
      <c r="O58" s="893"/>
      <c r="P58" s="893"/>
      <c r="Q58" s="653"/>
      <c r="R58" s="893"/>
      <c r="S58" s="893"/>
      <c r="T58" s="653"/>
      <c r="U58" s="893"/>
      <c r="V58" s="653"/>
      <c r="W58" s="653"/>
      <c r="X58" s="893"/>
      <c r="Y58" s="893"/>
      <c r="Z58" s="894"/>
      <c r="AA58" s="6"/>
      <c r="AC58" s="14"/>
      <c r="AD58" s="14"/>
      <c r="AE58" s="15"/>
      <c r="AF58" s="14"/>
      <c r="AG58" s="6"/>
      <c r="AH58" s="14"/>
      <c r="AI58" s="14"/>
    </row>
    <row r="59" spans="1:35" x14ac:dyDescent="0.2">
      <c r="A59" s="507" t="s">
        <v>33</v>
      </c>
      <c r="B59" s="36"/>
      <c r="C59" s="26"/>
      <c r="D59" s="26"/>
      <c r="E59" s="26"/>
      <c r="F59" s="26"/>
      <c r="G59" s="26"/>
      <c r="H59" s="26"/>
      <c r="I59" s="27"/>
      <c r="J59" s="27"/>
      <c r="K59" s="27"/>
      <c r="L59" s="549"/>
      <c r="M59" s="549"/>
      <c r="N59" s="32"/>
      <c r="O59" s="549"/>
      <c r="P59" s="549"/>
      <c r="Q59" s="32"/>
      <c r="R59" s="549"/>
      <c r="S59" s="549"/>
      <c r="T59" s="32"/>
      <c r="U59" s="549"/>
      <c r="V59" s="32"/>
      <c r="W59" s="32"/>
      <c r="X59" s="549"/>
      <c r="Y59" s="549"/>
      <c r="Z59" s="532"/>
      <c r="AA59" s="9"/>
      <c r="AE59" s="4"/>
      <c r="AG59" s="9"/>
    </row>
    <row r="60" spans="1:35" x14ac:dyDescent="0.2">
      <c r="A60" s="769" t="s">
        <v>34</v>
      </c>
      <c r="B60" s="770"/>
      <c r="C60" s="770"/>
      <c r="D60" s="770"/>
      <c r="E60" s="770"/>
      <c r="F60" s="770"/>
      <c r="G60" s="770"/>
      <c r="H60" s="770"/>
      <c r="I60" s="770"/>
      <c r="J60" s="771"/>
      <c r="K60" s="155"/>
      <c r="L60" s="966"/>
      <c r="M60" s="967"/>
      <c r="N60" s="155"/>
      <c r="O60" s="966"/>
      <c r="P60" s="967"/>
      <c r="Q60" s="155"/>
      <c r="R60" s="966"/>
      <c r="S60" s="967"/>
      <c r="T60" s="155"/>
      <c r="U60" s="906"/>
      <c r="V60" s="907"/>
      <c r="W60" s="155"/>
      <c r="X60" s="966"/>
      <c r="Y60" s="967"/>
      <c r="Z60" s="894"/>
      <c r="AA60" s="6"/>
      <c r="AE60" s="4"/>
      <c r="AG60" s="6"/>
    </row>
    <row r="61" spans="1:35" s="6" customFormat="1" ht="13.5" customHeight="1" thickBot="1" x14ac:dyDescent="0.25">
      <c r="A61" s="629" t="s">
        <v>109</v>
      </c>
      <c r="B61" s="613"/>
      <c r="C61" s="613"/>
      <c r="D61" s="613"/>
      <c r="E61" s="613"/>
      <c r="F61" s="613"/>
      <c r="G61" s="613"/>
      <c r="H61" s="613"/>
      <c r="I61" s="613"/>
      <c r="J61" s="614"/>
      <c r="K61" s="264"/>
      <c r="L61" s="559"/>
      <c r="M61" s="560">
        <f>M57-(M22+M35+M41+M42+M55)+IF(SUM($L$51:M$51)&gt;25000,MAX(0,25000-SUM($L51:L51)),M$51)+IF(SUM($L$54:M$54)&gt;25000,MAX(0,25000-SUM($L54:L54)),M$54)</f>
        <v>0</v>
      </c>
      <c r="N61" s="264"/>
      <c r="O61" s="559"/>
      <c r="P61" s="560">
        <f>P57-(P22+P35+P41+P42+P55)+IF(SUM($L$51:P$51)&gt;25000,MAX(0,25000-SUM($L51:O51)),P$51)+IF(SUM($L$54:P$54)&gt;25000,MAX(0,25000-SUM($L54:O54)),P$54)</f>
        <v>0</v>
      </c>
      <c r="Q61" s="264"/>
      <c r="R61" s="559"/>
      <c r="S61" s="560">
        <f>S57-(S22+S35+S41+S42+S55)+IF(SUM($L$51:S$51)&gt;25000,MAX(0,25000-SUM($L51:R51)),S$51)+IF(SUM($L$54:S$54)&gt;25000,MAX(0,25000-SUM($L54:R54)),S$54)</f>
        <v>0</v>
      </c>
      <c r="T61" s="264"/>
      <c r="U61" s="559"/>
      <c r="V61" s="158">
        <f>V57-(V22+V35+V41+V42+V55)+IF(SUM($L$51:V$51)&gt;25000,MAX(0,25000-SUM($L51:U51)),V$51)+IF(SUM($L$54:V$54)&gt;25000,MAX(0,25000-SUM($L54:U54)),V$54)</f>
        <v>0</v>
      </c>
      <c r="W61" s="264"/>
      <c r="X61" s="559"/>
      <c r="Y61" s="560">
        <f>Y57-(Y22+Y35+Y41+Y42+Y55)+IF(SUM($L$51:Y$51)&gt;25000,MAX(0,25000-SUM($L51:X51)),Y$51)+IF(SUM($L$54:Y$54)&gt;25000,MAX(0,25000-SUM($L54:X54)),Y$54)</f>
        <v>0</v>
      </c>
      <c r="Z61" s="579">
        <f>SUM(M61:Y61)</f>
        <v>0</v>
      </c>
      <c r="AA61" s="56"/>
      <c r="AE61" s="16"/>
      <c r="AG61" s="56"/>
    </row>
    <row r="62" spans="1:35" s="5" customFormat="1" ht="13.5" thickBot="1" x14ac:dyDescent="0.25">
      <c r="A62" s="603" t="s">
        <v>35</v>
      </c>
      <c r="B62" s="604"/>
      <c r="C62" s="604"/>
      <c r="D62" s="604"/>
      <c r="E62" s="604"/>
      <c r="F62" s="604"/>
      <c r="G62" s="604"/>
      <c r="H62" s="604"/>
      <c r="I62" s="604"/>
      <c r="J62" s="71">
        <v>0.1</v>
      </c>
      <c r="K62" s="159"/>
      <c r="L62" s="561"/>
      <c r="M62" s="542">
        <f>ROUND(M61*$J$62,0)</f>
        <v>0</v>
      </c>
      <c r="N62" s="159"/>
      <c r="O62" s="561"/>
      <c r="P62" s="542">
        <f>ROUND(P61*$J$62,0)</f>
        <v>0</v>
      </c>
      <c r="Q62" s="159"/>
      <c r="R62" s="561"/>
      <c r="S62" s="542">
        <f>ROUND(S61*$J$62,0)</f>
        <v>0</v>
      </c>
      <c r="T62" s="159"/>
      <c r="U62" s="561"/>
      <c r="V62" s="110">
        <f>ROUND(V61*$J$62,0)</f>
        <v>0</v>
      </c>
      <c r="W62" s="159"/>
      <c r="X62" s="561"/>
      <c r="Y62" s="542">
        <f>ROUND(Y61*$J$62,0)</f>
        <v>0</v>
      </c>
      <c r="Z62" s="431">
        <f>SUM(M62:Y62)</f>
        <v>0</v>
      </c>
      <c r="AA62" s="48"/>
      <c r="AE62" s="17"/>
      <c r="AG62" s="48"/>
    </row>
    <row r="63" spans="1:35" ht="13.5" thickBot="1" x14ac:dyDescent="0.25">
      <c r="A63" s="33" t="s">
        <v>36</v>
      </c>
      <c r="B63" s="38"/>
      <c r="C63" s="34"/>
      <c r="D63" s="34"/>
      <c r="E63" s="34"/>
      <c r="F63" s="34"/>
      <c r="G63" s="34"/>
      <c r="H63" s="34"/>
      <c r="I63" s="35"/>
      <c r="J63" s="35"/>
      <c r="K63" s="160"/>
      <c r="L63" s="562"/>
      <c r="M63" s="563">
        <f>M57+M62</f>
        <v>0</v>
      </c>
      <c r="N63" s="160"/>
      <c r="O63" s="562"/>
      <c r="P63" s="563">
        <f>P57+P62</f>
        <v>0</v>
      </c>
      <c r="Q63" s="160"/>
      <c r="R63" s="562"/>
      <c r="S63" s="563">
        <f>S57+S62</f>
        <v>0</v>
      </c>
      <c r="T63" s="160"/>
      <c r="U63" s="562"/>
      <c r="V63" s="156">
        <f>V57+V62</f>
        <v>0</v>
      </c>
      <c r="W63" s="160"/>
      <c r="X63" s="562"/>
      <c r="Y63" s="563">
        <f>Y57+Y62</f>
        <v>0</v>
      </c>
      <c r="Z63" s="453">
        <f>Z57+Z62</f>
        <v>0</v>
      </c>
      <c r="AA63" s="48"/>
      <c r="AE63" s="4"/>
      <c r="AG63" s="48"/>
    </row>
  </sheetData>
  <sheetProtection formatCells="0" formatColumns="0" formatRows="0" insertColumns="0" insertRows="0" insertHyperlinks="0" deleteColumns="0" deleteRows="0" sort="0" autoFilter="0" pivotTables="0"/>
  <customSheetViews>
    <customSheetView guid="{843BFCF6-AF66-4DE9-9087-32A819643FC6}" fitToPage="1">
      <selection activeCell="X7" sqref="X7:X15"/>
      <pageMargins left="0.7" right="0.7" top="0.75" bottom="0.75" header="0.3" footer="0.3"/>
      <pageSetup scale="70" orientation="portrait" r:id="rId1"/>
    </customSheetView>
  </customSheetViews>
  <mergeCells count="22">
    <mergeCell ref="I54:J54"/>
    <mergeCell ref="A57:J57"/>
    <mergeCell ref="X60:Y60"/>
    <mergeCell ref="L60:M60"/>
    <mergeCell ref="O60:P60"/>
    <mergeCell ref="R60:S60"/>
    <mergeCell ref="U60:V60"/>
    <mergeCell ref="I51:J51"/>
    <mergeCell ref="A29:B29"/>
    <mergeCell ref="I52:J52"/>
    <mergeCell ref="B53:D53"/>
    <mergeCell ref="I53:J53"/>
    <mergeCell ref="AH3:AH4"/>
    <mergeCell ref="B1:R1"/>
    <mergeCell ref="I49:J49"/>
    <mergeCell ref="B50:D50"/>
    <mergeCell ref="I50:J50"/>
    <mergeCell ref="A3:A4"/>
    <mergeCell ref="B3:B4"/>
    <mergeCell ref="W3:Y4"/>
    <mergeCell ref="AB3:AF4"/>
    <mergeCell ref="AG3:AG4"/>
  </mergeCells>
  <conditionalFormatting sqref="D6:H15">
    <cfRule type="expression" dxfId="14" priority="3">
      <formula>$C6="sum"</formula>
    </cfRule>
    <cfRule type="expression" dxfId="13" priority="4">
      <formula>$C6="acad"</formula>
    </cfRule>
    <cfRule type="expression" dxfId="12" priority="5">
      <formula>$C6="cal"</formula>
    </cfRule>
    <cfRule type="expression" dxfId="11" priority="6">
      <formula>$C6="hourly"</formula>
    </cfRule>
    <cfRule type="expression" dxfId="10" priority="7">
      <formula>$C6="grad"</formula>
    </cfRule>
  </conditionalFormatting>
  <conditionalFormatting sqref="J6:J15">
    <cfRule type="expression" dxfId="9" priority="1" stopIfTrue="1">
      <formula>#REF!="grad"</formula>
    </cfRule>
    <cfRule type="expression" dxfId="8" priority="2">
      <formula>#REF!&lt;&gt;"grad"</formula>
    </cfRule>
  </conditionalFormatting>
  <pageMargins left="0.7" right="0.7" top="0.75" bottom="0.75" header="0.3" footer="0.3"/>
  <pageSetup scale="29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63"/>
  <sheetViews>
    <sheetView zoomScaleNormal="100" workbookViewId="0">
      <selection activeCell="F12" sqref="F12"/>
    </sheetView>
  </sheetViews>
  <sheetFormatPr defaultColWidth="8.85546875" defaultRowHeight="12.75" outlineLevelCol="1" x14ac:dyDescent="0.2"/>
  <cols>
    <col min="1" max="1" width="24.140625" style="1" bestFit="1" customWidth="1"/>
    <col min="2" max="2" width="20.5703125" style="1" customWidth="1"/>
    <col min="3" max="3" width="7.42578125" style="2" bestFit="1" customWidth="1"/>
    <col min="4" max="4" width="4.42578125" style="43" customWidth="1" outlineLevel="1"/>
    <col min="5" max="7" width="4.42578125" style="8" customWidth="1" outlineLevel="1"/>
    <col min="8" max="8" width="4.42578125" style="1" customWidth="1" outlineLevel="1"/>
    <col min="9" max="9" width="9.28515625" style="1" bestFit="1" customWidth="1"/>
    <col min="10" max="10" width="8.140625" style="1" bestFit="1" customWidth="1"/>
    <col min="11" max="11" width="7.42578125" style="1" bestFit="1" customWidth="1"/>
    <col min="12" max="13" width="8.7109375" style="6" bestFit="1" customWidth="1"/>
    <col min="14" max="14" width="7.42578125" style="1" bestFit="1" customWidth="1"/>
    <col min="15" max="16" width="8.7109375" style="6" bestFit="1" customWidth="1"/>
    <col min="17" max="17" width="7.42578125" style="1" bestFit="1" customWidth="1"/>
    <col min="18" max="19" width="8.7109375" style="6" bestFit="1" customWidth="1"/>
    <col min="20" max="20" width="7.42578125" style="1" bestFit="1" customWidth="1"/>
    <col min="21" max="22" width="8.7109375" style="6" customWidth="1"/>
    <col min="23" max="23" width="7.42578125" style="1" bestFit="1" customWidth="1"/>
    <col min="24" max="24" width="8.7109375" style="16" customWidth="1"/>
    <col min="25" max="25" width="8.7109375" style="6" customWidth="1"/>
    <col min="26" max="26" width="9.5703125" style="449" customWidth="1"/>
    <col min="27" max="27" width="12.7109375" style="1" bestFit="1" customWidth="1"/>
    <col min="28" max="34" width="8.85546875" style="1"/>
    <col min="35" max="37" width="9.28515625" style="1" bestFit="1" customWidth="1"/>
    <col min="38" max="38" width="9.28515625" style="1" customWidth="1"/>
    <col min="39" max="40" width="8.85546875" style="1"/>
    <col min="41" max="41" width="9.28515625" style="1" bestFit="1" customWidth="1"/>
    <col min="42" max="16384" width="8.85546875" style="1"/>
  </cols>
  <sheetData>
    <row r="1" spans="1:34" ht="15.75" x14ac:dyDescent="0.25">
      <c r="A1" s="70" t="s">
        <v>74</v>
      </c>
      <c r="B1" s="935" t="s">
        <v>113</v>
      </c>
      <c r="C1" s="935"/>
      <c r="D1" s="935"/>
      <c r="E1" s="935"/>
      <c r="F1" s="935"/>
      <c r="G1" s="935"/>
      <c r="H1" s="935"/>
      <c r="I1" s="935"/>
      <c r="J1" s="935"/>
      <c r="K1" s="935"/>
      <c r="L1" s="935"/>
      <c r="M1" s="935"/>
      <c r="N1" s="935"/>
      <c r="O1" s="935"/>
      <c r="P1" s="935"/>
      <c r="Q1" s="935"/>
      <c r="R1" s="936"/>
      <c r="S1" s="49"/>
    </row>
    <row r="2" spans="1:34" ht="15.75" thickBot="1" x14ac:dyDescent="0.3">
      <c r="A2" s="890" t="s">
        <v>40</v>
      </c>
      <c r="B2" s="890"/>
      <c r="E2" s="43"/>
      <c r="F2" s="43"/>
      <c r="G2" s="43"/>
      <c r="H2" s="43"/>
      <c r="I2" s="176"/>
      <c r="J2" s="176" t="s">
        <v>104</v>
      </c>
      <c r="K2" s="19">
        <v>0.01</v>
      </c>
      <c r="R2" s="16"/>
      <c r="X2" s="6"/>
      <c r="AE2" s="4"/>
    </row>
    <row r="3" spans="1:34" x14ac:dyDescent="0.2">
      <c r="A3" s="908" t="s">
        <v>51</v>
      </c>
      <c r="B3" s="910" t="s">
        <v>50</v>
      </c>
      <c r="C3" s="605" t="s">
        <v>97</v>
      </c>
      <c r="D3" s="726"/>
      <c r="E3" s="727"/>
      <c r="F3" s="727"/>
      <c r="G3" s="727"/>
      <c r="H3" s="728"/>
      <c r="I3" s="605" t="s">
        <v>96</v>
      </c>
      <c r="J3" s="605" t="s">
        <v>54</v>
      </c>
      <c r="K3" s="635"/>
      <c r="L3" s="636"/>
      <c r="M3" s="637"/>
      <c r="N3" s="606"/>
      <c r="O3" s="607"/>
      <c r="P3" s="608"/>
      <c r="Q3" s="606"/>
      <c r="R3" s="607"/>
      <c r="S3" s="608"/>
      <c r="T3" s="606"/>
      <c r="U3" s="607"/>
      <c r="V3" s="608"/>
      <c r="W3" s="939" t="s">
        <v>7</v>
      </c>
      <c r="X3" s="940"/>
      <c r="Y3" s="941"/>
      <c r="Z3" s="171" t="s">
        <v>8</v>
      </c>
      <c r="AA3" s="52"/>
      <c r="AB3" s="925" t="s">
        <v>43</v>
      </c>
      <c r="AC3" s="926"/>
      <c r="AD3" s="926"/>
      <c r="AE3" s="926"/>
      <c r="AF3" s="927"/>
      <c r="AG3" s="931" t="s">
        <v>88</v>
      </c>
      <c r="AH3" s="933" t="s">
        <v>90</v>
      </c>
    </row>
    <row r="4" spans="1:34" ht="13.5" thickBot="1" x14ac:dyDescent="0.25">
      <c r="A4" s="909"/>
      <c r="B4" s="911"/>
      <c r="C4" s="804" t="s">
        <v>94</v>
      </c>
      <c r="D4" s="729"/>
      <c r="E4" s="730"/>
      <c r="F4" s="730" t="s">
        <v>1</v>
      </c>
      <c r="G4" s="730"/>
      <c r="H4" s="731"/>
      <c r="I4" s="804" t="s">
        <v>53</v>
      </c>
      <c r="J4" s="804" t="s">
        <v>2</v>
      </c>
      <c r="K4" s="732"/>
      <c r="L4" s="619" t="s">
        <v>3</v>
      </c>
      <c r="M4" s="733"/>
      <c r="N4" s="618"/>
      <c r="O4" s="619" t="s">
        <v>4</v>
      </c>
      <c r="P4" s="620"/>
      <c r="Q4" s="618"/>
      <c r="R4" s="619" t="s">
        <v>5</v>
      </c>
      <c r="S4" s="620"/>
      <c r="T4" s="618"/>
      <c r="U4" s="619" t="s">
        <v>6</v>
      </c>
      <c r="V4" s="620"/>
      <c r="W4" s="942"/>
      <c r="X4" s="943"/>
      <c r="Y4" s="944"/>
      <c r="Z4" s="173"/>
      <c r="AA4" s="52"/>
      <c r="AB4" s="928"/>
      <c r="AC4" s="929"/>
      <c r="AD4" s="929"/>
      <c r="AE4" s="929"/>
      <c r="AF4" s="930"/>
      <c r="AG4" s="932"/>
      <c r="AH4" s="934"/>
    </row>
    <row r="5" spans="1:34" x14ac:dyDescent="0.2">
      <c r="A5" s="127" t="s">
        <v>49</v>
      </c>
      <c r="B5" s="128"/>
      <c r="C5" s="129"/>
      <c r="D5" s="130">
        <v>1</v>
      </c>
      <c r="E5" s="130">
        <v>2</v>
      </c>
      <c r="F5" s="130">
        <v>3</v>
      </c>
      <c r="G5" s="130">
        <v>4</v>
      </c>
      <c r="H5" s="130">
        <v>5</v>
      </c>
      <c r="I5" s="131"/>
      <c r="J5" s="131"/>
      <c r="K5" s="132" t="s">
        <v>81</v>
      </c>
      <c r="L5" s="133" t="s">
        <v>53</v>
      </c>
      <c r="M5" s="134" t="s">
        <v>54</v>
      </c>
      <c r="N5" s="132" t="s">
        <v>81</v>
      </c>
      <c r="O5" s="135" t="s">
        <v>53</v>
      </c>
      <c r="P5" s="136" t="s">
        <v>54</v>
      </c>
      <c r="Q5" s="137" t="s">
        <v>81</v>
      </c>
      <c r="R5" s="138" t="s">
        <v>53</v>
      </c>
      <c r="S5" s="136" t="s">
        <v>54</v>
      </c>
      <c r="T5" s="132" t="s">
        <v>81</v>
      </c>
      <c r="U5" s="135" t="s">
        <v>53</v>
      </c>
      <c r="V5" s="136" t="s">
        <v>54</v>
      </c>
      <c r="W5" s="132" t="s">
        <v>81</v>
      </c>
      <c r="X5" s="135" t="s">
        <v>53</v>
      </c>
      <c r="Y5" s="136" t="s">
        <v>54</v>
      </c>
      <c r="Z5" s="426"/>
      <c r="AA5" s="6"/>
      <c r="AB5" s="23" t="s">
        <v>3</v>
      </c>
      <c r="AC5" s="23" t="s">
        <v>4</v>
      </c>
      <c r="AD5" s="23" t="s">
        <v>5</v>
      </c>
      <c r="AE5" s="24" t="s">
        <v>6</v>
      </c>
      <c r="AF5" s="23" t="s">
        <v>7</v>
      </c>
      <c r="AG5" s="162" t="s">
        <v>89</v>
      </c>
      <c r="AH5" s="162" t="s">
        <v>91</v>
      </c>
    </row>
    <row r="6" spans="1:34" x14ac:dyDescent="0.2">
      <c r="A6" s="174"/>
      <c r="B6" s="175"/>
      <c r="C6" s="122"/>
      <c r="D6" s="88">
        <v>0</v>
      </c>
      <c r="E6" s="88">
        <v>0</v>
      </c>
      <c r="F6" s="88">
        <v>0</v>
      </c>
      <c r="G6" s="88">
        <v>0</v>
      </c>
      <c r="H6" s="88">
        <v>0</v>
      </c>
      <c r="I6" s="503">
        <v>0</v>
      </c>
      <c r="J6" s="177">
        <v>0</v>
      </c>
      <c r="K6" s="124">
        <f t="shared" ref="K6:K15" si="0">IF($C6="12-month",12*D6, IF($C6="9-month",9*D6, IF($C6="summer", 3*D6, IF($C6="grad",D6*6, IF($C6="hourly",D6/2080*12,0)))))</f>
        <v>0</v>
      </c>
      <c r="L6" s="490">
        <f t="shared" ref="L6:L15" si="1">ROUND(IF(C6="12-month",D6*I6,IF(C6="9-month",D6*I6,IF(C6="summer",I6*0.025*13*D6,IF(C6="grad",D6*I6,IF(C6="hourly",D6*I6,))))),0)</f>
        <v>0</v>
      </c>
      <c r="M6" s="491">
        <f>ROUND(L6*$J6,0)</f>
        <v>0</v>
      </c>
      <c r="N6" s="126">
        <f t="shared" ref="N6:N15" si="2">IF($C6="12-month",12*E6, IF($C6="9-month",9*E6, IF($C6="summer", 3*E6, IF($C6="grad",E6*6, IF($C6="hourly",E6/2080*12,0)))))</f>
        <v>0</v>
      </c>
      <c r="O6" s="495">
        <f>ROUND(IF(C6="12-month",E6*I6,IF(C6="9-month",E6*I6,IF(C6="summer",I6*0.025*13*E6,IF(C6="grad",E6*I6,IF(C6="hourly",E6*I6,)))))*(1+$K$2),0)</f>
        <v>0</v>
      </c>
      <c r="P6" s="491">
        <f>ROUND(O6*$J6,0)</f>
        <v>0</v>
      </c>
      <c r="Q6" s="126">
        <f t="shared" ref="Q6:Q15" si="3">IF($C6="12-month",12*F6, IF($C6="9-month",9*F6, IF($C6="summer", 3*F6, IF($C6="grad",F6*6, IF($C6="hourly",F6/2080*12,0)))))</f>
        <v>0</v>
      </c>
      <c r="R6" s="498">
        <f>ROUND(IF(C6="12-month",F6*I6,IF(C6="9-month",F6*I6,IF(C6="summer",I6*0.025*13*F6,IF(C6="grad",F6*I6,IF(C6="hourly",F6*I6,)))))*((1+$K$2)^2),0)</f>
        <v>0</v>
      </c>
      <c r="S6" s="491">
        <f>ROUND(R6*$J6,0)</f>
        <v>0</v>
      </c>
      <c r="T6" s="126">
        <f t="shared" ref="T6:T15" si="4">IF($C6="12-month",12*G6, IF($C6="9-month",9*G6, IF($C6="summer", 3*G6, IF($C6="grad",G6*6, IF($C6="hourly",G6/2080*12,0)))))</f>
        <v>0</v>
      </c>
      <c r="U6" s="498">
        <f>ROUND(IF(C6="12-month",G6*I6,IF(C6="9-month",G6*I6,IF(C6="summer",I6*0.025*13*G6,IF(C6="grad",G6*I6,IF(C6="hourly",G6*I6,)))))*((1+$K$2)^3),0)</f>
        <v>0</v>
      </c>
      <c r="V6" s="491">
        <f>ROUND(U6*$J6,0)</f>
        <v>0</v>
      </c>
      <c r="W6" s="126">
        <f t="shared" ref="W6:W15" si="5">IF($C6="12-month",12*H6, IF($C6="9-month",9*H6, IF($C6="summer", 3*H6, IF($C6="grad",H6*6, IF($C6="hourly",H6/2080*12,0)))))</f>
        <v>0</v>
      </c>
      <c r="X6" s="498">
        <f>ROUND(IF(C6="12-month",H6*I6,IF(C6="9-month",H6*I6,IF(C6="summer",I6*0.025*13*H6,IF(C6="grad",H6*I6,IF(C6="hourly",H6*I6,)))))*((1+$K$2)^4),0)</f>
        <v>0</v>
      </c>
      <c r="Y6" s="491">
        <f>ROUND(X6*$J6,0)</f>
        <v>0</v>
      </c>
      <c r="Z6" s="427">
        <f t="shared" ref="Z6:Z15" si="6">ROUND(SUM(L6,M6,O6,P6,R6,S6,U6,V6,X6,Y6),0)</f>
        <v>0</v>
      </c>
      <c r="AA6" s="53"/>
      <c r="AB6" s="379">
        <f t="shared" ref="AB6:AB15" si="7">I6</f>
        <v>0</v>
      </c>
      <c r="AC6" s="380">
        <f>ROUND(AB6*(1+$K$2),0)</f>
        <v>0</v>
      </c>
      <c r="AD6" s="380">
        <f t="shared" ref="AD6:AF6" si="8">ROUND(AC6*(1+$K$2),0)</f>
        <v>0</v>
      </c>
      <c r="AE6" s="380">
        <f t="shared" si="8"/>
        <v>0</v>
      </c>
      <c r="AF6" s="381">
        <f t="shared" si="8"/>
        <v>0</v>
      </c>
      <c r="AG6" s="163"/>
      <c r="AH6" s="164"/>
    </row>
    <row r="7" spans="1:34" x14ac:dyDescent="0.2">
      <c r="A7" s="41"/>
      <c r="B7" s="39"/>
      <c r="C7" s="122"/>
      <c r="D7" s="88">
        <v>0</v>
      </c>
      <c r="E7" s="88">
        <v>0</v>
      </c>
      <c r="F7" s="88">
        <v>0</v>
      </c>
      <c r="G7" s="88">
        <v>0</v>
      </c>
      <c r="H7" s="88">
        <v>0</v>
      </c>
      <c r="I7" s="504">
        <v>0</v>
      </c>
      <c r="J7" s="177">
        <v>0</v>
      </c>
      <c r="K7" s="91">
        <f t="shared" si="0"/>
        <v>0</v>
      </c>
      <c r="L7" s="492">
        <f t="shared" si="1"/>
        <v>0</v>
      </c>
      <c r="M7" s="491">
        <f t="shared" ref="M7:M15" si="9">ROUND(L7*$J7,0)</f>
        <v>0</v>
      </c>
      <c r="N7" s="118">
        <f t="shared" si="2"/>
        <v>0</v>
      </c>
      <c r="O7" s="496">
        <f t="shared" ref="O7:O15" si="10">ROUND(IF(C7="12-month",E7*I7,IF(C7="9-month",E7*I7,IF(C7="summer",I7*0.025*13*E7,IF(C7="grad",E7*I7,IF(C7="hourly",E7*I7,)))))*(1+$K$2),0)</f>
        <v>0</v>
      </c>
      <c r="P7" s="491">
        <f t="shared" ref="P7:P15" si="11">ROUND(O7*$J7,0)</f>
        <v>0</v>
      </c>
      <c r="Q7" s="118">
        <f t="shared" si="3"/>
        <v>0</v>
      </c>
      <c r="R7" s="496">
        <f t="shared" ref="R7:R15" si="12">ROUND(IF(C7="12-month",F7*I7,IF(C7="9-month",F7*I7,IF(C7="summer",I7*0.025*13*F7,IF(C7="grad",F7*I7,IF(C7="hourly",F7*I7,)))))*((1+$K$2)^2),0)</f>
        <v>0</v>
      </c>
      <c r="S7" s="491">
        <f t="shared" ref="S7:S15" si="13">ROUND(R7*$J7,0)</f>
        <v>0</v>
      </c>
      <c r="T7" s="118">
        <f t="shared" si="4"/>
        <v>0</v>
      </c>
      <c r="U7" s="496">
        <f t="shared" ref="U7:U15" si="14">ROUND(IF(C7="12-month",G7*I7,IF(C7="9-month",G7*I7,IF(C7="summer",I7*0.025*13*G7,IF(C7="grad",G7*I7,IF(C7="hourly",G7*I7,)))))*((1+$K$2)^3),0)</f>
        <v>0</v>
      </c>
      <c r="V7" s="491">
        <f t="shared" ref="V7:V15" si="15">ROUND(U7*$J7,0)</f>
        <v>0</v>
      </c>
      <c r="W7" s="118">
        <f t="shared" si="5"/>
        <v>0</v>
      </c>
      <c r="X7" s="496">
        <f t="shared" ref="X7:X15" si="16">ROUND(IF(C7="12-month",H7*I7,IF(C7="9-month",H7*I7,IF(C7="summer",I7*0.025*13*H7,IF(C7="grad",H7*I7,IF(C7="hourly",H7*I7,)))))*((1+$K$2)^4),0)</f>
        <v>0</v>
      </c>
      <c r="Y7" s="491">
        <f t="shared" ref="Y7:Y15" si="17">ROUND(X7*$J7,0)</f>
        <v>0</v>
      </c>
      <c r="Z7" s="427">
        <f t="shared" si="6"/>
        <v>0</v>
      </c>
      <c r="AA7" s="53"/>
      <c r="AB7" s="382">
        <f t="shared" si="7"/>
        <v>0</v>
      </c>
      <c r="AC7" s="383">
        <f t="shared" ref="AC7:AF7" si="18">ROUND(AB7*(1+$K$2),0)</f>
        <v>0</v>
      </c>
      <c r="AD7" s="383">
        <f t="shared" si="18"/>
        <v>0</v>
      </c>
      <c r="AE7" s="383">
        <f t="shared" si="18"/>
        <v>0</v>
      </c>
      <c r="AF7" s="384">
        <f t="shared" si="18"/>
        <v>0</v>
      </c>
      <c r="AG7" s="165"/>
      <c r="AH7" s="166"/>
    </row>
    <row r="8" spans="1:34" x14ac:dyDescent="0.2">
      <c r="A8" s="41"/>
      <c r="B8" s="39"/>
      <c r="C8" s="122"/>
      <c r="D8" s="88">
        <v>0</v>
      </c>
      <c r="E8" s="88">
        <v>0</v>
      </c>
      <c r="F8" s="88">
        <v>0</v>
      </c>
      <c r="G8" s="88">
        <v>0</v>
      </c>
      <c r="H8" s="88">
        <v>0</v>
      </c>
      <c r="I8" s="504">
        <v>0</v>
      </c>
      <c r="J8" s="177">
        <v>0</v>
      </c>
      <c r="K8" s="91">
        <f t="shared" si="0"/>
        <v>0</v>
      </c>
      <c r="L8" s="492">
        <f t="shared" si="1"/>
        <v>0</v>
      </c>
      <c r="M8" s="491">
        <f t="shared" si="9"/>
        <v>0</v>
      </c>
      <c r="N8" s="118">
        <f t="shared" si="2"/>
        <v>0</v>
      </c>
      <c r="O8" s="496">
        <f t="shared" si="10"/>
        <v>0</v>
      </c>
      <c r="P8" s="491">
        <f t="shared" si="11"/>
        <v>0</v>
      </c>
      <c r="Q8" s="118">
        <f t="shared" si="3"/>
        <v>0</v>
      </c>
      <c r="R8" s="496">
        <f t="shared" si="12"/>
        <v>0</v>
      </c>
      <c r="S8" s="491">
        <f t="shared" si="13"/>
        <v>0</v>
      </c>
      <c r="T8" s="118">
        <f t="shared" si="4"/>
        <v>0</v>
      </c>
      <c r="U8" s="496">
        <f t="shared" si="14"/>
        <v>0</v>
      </c>
      <c r="V8" s="491">
        <f t="shared" si="15"/>
        <v>0</v>
      </c>
      <c r="W8" s="118">
        <f t="shared" si="5"/>
        <v>0</v>
      </c>
      <c r="X8" s="496">
        <f t="shared" si="16"/>
        <v>0</v>
      </c>
      <c r="Y8" s="491">
        <f t="shared" si="17"/>
        <v>0</v>
      </c>
      <c r="Z8" s="427">
        <f t="shared" si="6"/>
        <v>0</v>
      </c>
      <c r="AA8" s="53"/>
      <c r="AB8" s="382">
        <f t="shared" si="7"/>
        <v>0</v>
      </c>
      <c r="AC8" s="383">
        <f t="shared" ref="AC8:AF8" si="19">ROUND(AB8*(1+$K$2),0)</f>
        <v>0</v>
      </c>
      <c r="AD8" s="383">
        <f t="shared" si="19"/>
        <v>0</v>
      </c>
      <c r="AE8" s="383">
        <f t="shared" si="19"/>
        <v>0</v>
      </c>
      <c r="AF8" s="384">
        <f t="shared" si="19"/>
        <v>0</v>
      </c>
      <c r="AG8" s="165"/>
      <c r="AH8" s="166"/>
    </row>
    <row r="9" spans="1:34" x14ac:dyDescent="0.2">
      <c r="A9" s="41"/>
      <c r="B9" s="39"/>
      <c r="C9" s="122"/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504">
        <v>0</v>
      </c>
      <c r="J9" s="177">
        <v>0</v>
      </c>
      <c r="K9" s="91">
        <f t="shared" si="0"/>
        <v>0</v>
      </c>
      <c r="L9" s="492">
        <f t="shared" si="1"/>
        <v>0</v>
      </c>
      <c r="M9" s="491">
        <f t="shared" si="9"/>
        <v>0</v>
      </c>
      <c r="N9" s="118">
        <f t="shared" si="2"/>
        <v>0</v>
      </c>
      <c r="O9" s="496">
        <f t="shared" si="10"/>
        <v>0</v>
      </c>
      <c r="P9" s="491">
        <f t="shared" si="11"/>
        <v>0</v>
      </c>
      <c r="Q9" s="118">
        <f t="shared" si="3"/>
        <v>0</v>
      </c>
      <c r="R9" s="496">
        <f t="shared" si="12"/>
        <v>0</v>
      </c>
      <c r="S9" s="491">
        <f t="shared" si="13"/>
        <v>0</v>
      </c>
      <c r="T9" s="118">
        <f t="shared" si="4"/>
        <v>0</v>
      </c>
      <c r="U9" s="496">
        <f t="shared" si="14"/>
        <v>0</v>
      </c>
      <c r="V9" s="491">
        <f t="shared" si="15"/>
        <v>0</v>
      </c>
      <c r="W9" s="118">
        <f t="shared" si="5"/>
        <v>0</v>
      </c>
      <c r="X9" s="496">
        <f t="shared" si="16"/>
        <v>0</v>
      </c>
      <c r="Y9" s="491">
        <f t="shared" si="17"/>
        <v>0</v>
      </c>
      <c r="Z9" s="427">
        <f t="shared" si="6"/>
        <v>0</v>
      </c>
      <c r="AA9" s="53"/>
      <c r="AB9" s="382">
        <f t="shared" si="7"/>
        <v>0</v>
      </c>
      <c r="AC9" s="383">
        <f t="shared" ref="AC9:AF9" si="20">ROUND(AB9*(1+$K$2),0)</f>
        <v>0</v>
      </c>
      <c r="AD9" s="383">
        <f t="shared" si="20"/>
        <v>0</v>
      </c>
      <c r="AE9" s="383">
        <f t="shared" si="20"/>
        <v>0</v>
      </c>
      <c r="AF9" s="384">
        <f t="shared" si="20"/>
        <v>0</v>
      </c>
      <c r="AG9" s="165"/>
      <c r="AH9" s="166"/>
    </row>
    <row r="10" spans="1:34" x14ac:dyDescent="0.2">
      <c r="A10" s="41"/>
      <c r="B10" s="39"/>
      <c r="C10" s="122"/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504">
        <v>0</v>
      </c>
      <c r="J10" s="177">
        <v>0</v>
      </c>
      <c r="K10" s="91">
        <f t="shared" si="0"/>
        <v>0</v>
      </c>
      <c r="L10" s="492">
        <f t="shared" si="1"/>
        <v>0</v>
      </c>
      <c r="M10" s="491">
        <f t="shared" si="9"/>
        <v>0</v>
      </c>
      <c r="N10" s="118">
        <f t="shared" si="2"/>
        <v>0</v>
      </c>
      <c r="O10" s="496">
        <f t="shared" si="10"/>
        <v>0</v>
      </c>
      <c r="P10" s="491">
        <f t="shared" si="11"/>
        <v>0</v>
      </c>
      <c r="Q10" s="118">
        <f t="shared" si="3"/>
        <v>0</v>
      </c>
      <c r="R10" s="496">
        <f t="shared" si="12"/>
        <v>0</v>
      </c>
      <c r="S10" s="491">
        <f t="shared" si="13"/>
        <v>0</v>
      </c>
      <c r="T10" s="118">
        <f t="shared" si="4"/>
        <v>0</v>
      </c>
      <c r="U10" s="496">
        <f t="shared" si="14"/>
        <v>0</v>
      </c>
      <c r="V10" s="491">
        <f t="shared" si="15"/>
        <v>0</v>
      </c>
      <c r="W10" s="118">
        <f t="shared" si="5"/>
        <v>0</v>
      </c>
      <c r="X10" s="496">
        <f t="shared" si="16"/>
        <v>0</v>
      </c>
      <c r="Y10" s="491">
        <f t="shared" si="17"/>
        <v>0</v>
      </c>
      <c r="Z10" s="427">
        <f t="shared" si="6"/>
        <v>0</v>
      </c>
      <c r="AA10" s="53"/>
      <c r="AB10" s="382">
        <f t="shared" si="7"/>
        <v>0</v>
      </c>
      <c r="AC10" s="383">
        <f t="shared" ref="AC10:AF10" si="21">ROUND(AB10*(1+$K$2),0)</f>
        <v>0</v>
      </c>
      <c r="AD10" s="383">
        <f t="shared" si="21"/>
        <v>0</v>
      </c>
      <c r="AE10" s="383">
        <f t="shared" si="21"/>
        <v>0</v>
      </c>
      <c r="AF10" s="384">
        <f t="shared" si="21"/>
        <v>0</v>
      </c>
      <c r="AG10" s="165"/>
      <c r="AH10" s="166"/>
    </row>
    <row r="11" spans="1:34" x14ac:dyDescent="0.2">
      <c r="A11" s="41"/>
      <c r="B11" s="39"/>
      <c r="C11" s="122"/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504">
        <v>0</v>
      </c>
      <c r="J11" s="177">
        <v>0</v>
      </c>
      <c r="K11" s="91">
        <f t="shared" si="0"/>
        <v>0</v>
      </c>
      <c r="L11" s="492">
        <f t="shared" si="1"/>
        <v>0</v>
      </c>
      <c r="M11" s="491">
        <f t="shared" si="9"/>
        <v>0</v>
      </c>
      <c r="N11" s="118">
        <f t="shared" si="2"/>
        <v>0</v>
      </c>
      <c r="O11" s="496">
        <f t="shared" si="10"/>
        <v>0</v>
      </c>
      <c r="P11" s="491">
        <f t="shared" si="11"/>
        <v>0</v>
      </c>
      <c r="Q11" s="118">
        <f t="shared" si="3"/>
        <v>0</v>
      </c>
      <c r="R11" s="496">
        <f t="shared" si="12"/>
        <v>0</v>
      </c>
      <c r="S11" s="491">
        <f t="shared" si="13"/>
        <v>0</v>
      </c>
      <c r="T11" s="118">
        <f t="shared" si="4"/>
        <v>0</v>
      </c>
      <c r="U11" s="496">
        <f t="shared" si="14"/>
        <v>0</v>
      </c>
      <c r="V11" s="491">
        <f t="shared" si="15"/>
        <v>0</v>
      </c>
      <c r="W11" s="118">
        <f t="shared" si="5"/>
        <v>0</v>
      </c>
      <c r="X11" s="496">
        <f t="shared" si="16"/>
        <v>0</v>
      </c>
      <c r="Y11" s="491">
        <f t="shared" si="17"/>
        <v>0</v>
      </c>
      <c r="Z11" s="427">
        <f t="shared" si="6"/>
        <v>0</v>
      </c>
      <c r="AA11" s="53"/>
      <c r="AB11" s="382">
        <f t="shared" si="7"/>
        <v>0</v>
      </c>
      <c r="AC11" s="383">
        <f t="shared" ref="AC11:AF11" si="22">ROUND(AB11*(1+$K$2),0)</f>
        <v>0</v>
      </c>
      <c r="AD11" s="383">
        <f t="shared" si="22"/>
        <v>0</v>
      </c>
      <c r="AE11" s="383">
        <f t="shared" si="22"/>
        <v>0</v>
      </c>
      <c r="AF11" s="384">
        <f t="shared" si="22"/>
        <v>0</v>
      </c>
      <c r="AG11" s="165"/>
      <c r="AH11" s="166"/>
    </row>
    <row r="12" spans="1:34" x14ac:dyDescent="0.2">
      <c r="A12" s="41"/>
      <c r="B12" s="39"/>
      <c r="C12" s="122"/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504">
        <v>0</v>
      </c>
      <c r="J12" s="177">
        <v>0</v>
      </c>
      <c r="K12" s="91">
        <f t="shared" si="0"/>
        <v>0</v>
      </c>
      <c r="L12" s="492">
        <f t="shared" si="1"/>
        <v>0</v>
      </c>
      <c r="M12" s="491">
        <f t="shared" si="9"/>
        <v>0</v>
      </c>
      <c r="N12" s="118">
        <f t="shared" si="2"/>
        <v>0</v>
      </c>
      <c r="O12" s="496">
        <f t="shared" si="10"/>
        <v>0</v>
      </c>
      <c r="P12" s="491">
        <f t="shared" si="11"/>
        <v>0</v>
      </c>
      <c r="Q12" s="118">
        <f t="shared" si="3"/>
        <v>0</v>
      </c>
      <c r="R12" s="496">
        <f t="shared" si="12"/>
        <v>0</v>
      </c>
      <c r="S12" s="491">
        <f t="shared" si="13"/>
        <v>0</v>
      </c>
      <c r="T12" s="118">
        <f t="shared" si="4"/>
        <v>0</v>
      </c>
      <c r="U12" s="496">
        <f t="shared" si="14"/>
        <v>0</v>
      </c>
      <c r="V12" s="491">
        <f t="shared" si="15"/>
        <v>0</v>
      </c>
      <c r="W12" s="118">
        <f t="shared" si="5"/>
        <v>0</v>
      </c>
      <c r="X12" s="496">
        <f t="shared" si="16"/>
        <v>0</v>
      </c>
      <c r="Y12" s="491">
        <f t="shared" si="17"/>
        <v>0</v>
      </c>
      <c r="Z12" s="427">
        <f t="shared" si="6"/>
        <v>0</v>
      </c>
      <c r="AA12" s="53"/>
      <c r="AB12" s="382">
        <f t="shared" si="7"/>
        <v>0</v>
      </c>
      <c r="AC12" s="383">
        <f t="shared" ref="AC12:AF12" si="23">ROUND(AB12*(1+$K$2),0)</f>
        <v>0</v>
      </c>
      <c r="AD12" s="383">
        <f t="shared" si="23"/>
        <v>0</v>
      </c>
      <c r="AE12" s="383">
        <f t="shared" si="23"/>
        <v>0</v>
      </c>
      <c r="AF12" s="384">
        <f t="shared" si="23"/>
        <v>0</v>
      </c>
      <c r="AG12" s="165"/>
      <c r="AH12" s="166"/>
    </row>
    <row r="13" spans="1:34" x14ac:dyDescent="0.2">
      <c r="A13" s="41"/>
      <c r="B13" s="39"/>
      <c r="C13" s="122"/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504">
        <v>0</v>
      </c>
      <c r="J13" s="177">
        <v>0</v>
      </c>
      <c r="K13" s="91">
        <f t="shared" si="0"/>
        <v>0</v>
      </c>
      <c r="L13" s="492">
        <f t="shared" si="1"/>
        <v>0</v>
      </c>
      <c r="M13" s="491">
        <f t="shared" si="9"/>
        <v>0</v>
      </c>
      <c r="N13" s="118">
        <f t="shared" si="2"/>
        <v>0</v>
      </c>
      <c r="O13" s="496">
        <f t="shared" si="10"/>
        <v>0</v>
      </c>
      <c r="P13" s="491">
        <f t="shared" si="11"/>
        <v>0</v>
      </c>
      <c r="Q13" s="118">
        <f t="shared" si="3"/>
        <v>0</v>
      </c>
      <c r="R13" s="496">
        <f t="shared" si="12"/>
        <v>0</v>
      </c>
      <c r="S13" s="491">
        <f t="shared" si="13"/>
        <v>0</v>
      </c>
      <c r="T13" s="118">
        <f t="shared" si="4"/>
        <v>0</v>
      </c>
      <c r="U13" s="496">
        <f t="shared" si="14"/>
        <v>0</v>
      </c>
      <c r="V13" s="491">
        <f t="shared" si="15"/>
        <v>0</v>
      </c>
      <c r="W13" s="118">
        <f t="shared" si="5"/>
        <v>0</v>
      </c>
      <c r="X13" s="496">
        <f t="shared" si="16"/>
        <v>0</v>
      </c>
      <c r="Y13" s="491">
        <f t="shared" si="17"/>
        <v>0</v>
      </c>
      <c r="Z13" s="427">
        <f t="shared" si="6"/>
        <v>0</v>
      </c>
      <c r="AA13" s="53"/>
      <c r="AB13" s="382">
        <f t="shared" si="7"/>
        <v>0</v>
      </c>
      <c r="AC13" s="383">
        <f t="shared" ref="AC13:AF13" si="24">ROUND(AB13*(1+$K$2),0)</f>
        <v>0</v>
      </c>
      <c r="AD13" s="383">
        <f t="shared" si="24"/>
        <v>0</v>
      </c>
      <c r="AE13" s="383">
        <f t="shared" si="24"/>
        <v>0</v>
      </c>
      <c r="AF13" s="384">
        <f t="shared" si="24"/>
        <v>0</v>
      </c>
      <c r="AG13" s="165"/>
      <c r="AH13" s="166"/>
    </row>
    <row r="14" spans="1:34" x14ac:dyDescent="0.2">
      <c r="A14" s="41"/>
      <c r="B14" s="39"/>
      <c r="C14" s="122"/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504">
        <v>0</v>
      </c>
      <c r="J14" s="177">
        <v>0</v>
      </c>
      <c r="K14" s="91">
        <f t="shared" si="0"/>
        <v>0</v>
      </c>
      <c r="L14" s="492">
        <f t="shared" si="1"/>
        <v>0</v>
      </c>
      <c r="M14" s="491">
        <f t="shared" si="9"/>
        <v>0</v>
      </c>
      <c r="N14" s="118">
        <f t="shared" si="2"/>
        <v>0</v>
      </c>
      <c r="O14" s="496">
        <f t="shared" si="10"/>
        <v>0</v>
      </c>
      <c r="P14" s="491">
        <f t="shared" si="11"/>
        <v>0</v>
      </c>
      <c r="Q14" s="118">
        <f t="shared" si="3"/>
        <v>0</v>
      </c>
      <c r="R14" s="496">
        <f t="shared" si="12"/>
        <v>0</v>
      </c>
      <c r="S14" s="491">
        <f t="shared" si="13"/>
        <v>0</v>
      </c>
      <c r="T14" s="118">
        <f t="shared" si="4"/>
        <v>0</v>
      </c>
      <c r="U14" s="496">
        <f t="shared" si="14"/>
        <v>0</v>
      </c>
      <c r="V14" s="491">
        <f t="shared" si="15"/>
        <v>0</v>
      </c>
      <c r="W14" s="118">
        <f t="shared" si="5"/>
        <v>0</v>
      </c>
      <c r="X14" s="496">
        <f t="shared" si="16"/>
        <v>0</v>
      </c>
      <c r="Y14" s="491">
        <f t="shared" si="17"/>
        <v>0</v>
      </c>
      <c r="Z14" s="427">
        <f t="shared" si="6"/>
        <v>0</v>
      </c>
      <c r="AA14" s="53"/>
      <c r="AB14" s="382">
        <f t="shared" si="7"/>
        <v>0</v>
      </c>
      <c r="AC14" s="383">
        <f t="shared" ref="AC14:AF14" si="25">ROUND(AB14*(1+$K$2),0)</f>
        <v>0</v>
      </c>
      <c r="AD14" s="383">
        <f t="shared" si="25"/>
        <v>0</v>
      </c>
      <c r="AE14" s="383">
        <f t="shared" si="25"/>
        <v>0</v>
      </c>
      <c r="AF14" s="384">
        <f t="shared" si="25"/>
        <v>0</v>
      </c>
      <c r="AG14" s="165"/>
      <c r="AH14" s="166"/>
    </row>
    <row r="15" spans="1:34" ht="13.5" thickBot="1" x14ac:dyDescent="0.25">
      <c r="A15" s="42"/>
      <c r="B15" s="40"/>
      <c r="C15" s="122"/>
      <c r="D15" s="88">
        <v>0</v>
      </c>
      <c r="E15" s="88">
        <v>0</v>
      </c>
      <c r="F15" s="88">
        <v>0</v>
      </c>
      <c r="G15" s="88">
        <v>0</v>
      </c>
      <c r="H15" s="88">
        <v>0</v>
      </c>
      <c r="I15" s="505">
        <v>0</v>
      </c>
      <c r="J15" s="177">
        <v>0</v>
      </c>
      <c r="K15" s="91">
        <f t="shared" si="0"/>
        <v>0</v>
      </c>
      <c r="L15" s="492">
        <f t="shared" si="1"/>
        <v>0</v>
      </c>
      <c r="M15" s="491">
        <f t="shared" si="9"/>
        <v>0</v>
      </c>
      <c r="N15" s="119">
        <f t="shared" si="2"/>
        <v>0</v>
      </c>
      <c r="O15" s="497">
        <f t="shared" si="10"/>
        <v>0</v>
      </c>
      <c r="P15" s="491">
        <f t="shared" si="11"/>
        <v>0</v>
      </c>
      <c r="Q15" s="119">
        <f t="shared" si="3"/>
        <v>0</v>
      </c>
      <c r="R15" s="497">
        <f t="shared" si="12"/>
        <v>0</v>
      </c>
      <c r="S15" s="491">
        <f t="shared" si="13"/>
        <v>0</v>
      </c>
      <c r="T15" s="119">
        <f t="shared" si="4"/>
        <v>0</v>
      </c>
      <c r="U15" s="497">
        <f t="shared" si="14"/>
        <v>0</v>
      </c>
      <c r="V15" s="491">
        <f t="shared" si="15"/>
        <v>0</v>
      </c>
      <c r="W15" s="119">
        <f t="shared" si="5"/>
        <v>0</v>
      </c>
      <c r="X15" s="497">
        <f t="shared" si="16"/>
        <v>0</v>
      </c>
      <c r="Y15" s="491">
        <f t="shared" si="17"/>
        <v>0</v>
      </c>
      <c r="Z15" s="427">
        <f t="shared" si="6"/>
        <v>0</v>
      </c>
      <c r="AA15" s="53"/>
      <c r="AB15" s="386">
        <f t="shared" si="7"/>
        <v>0</v>
      </c>
      <c r="AC15" s="387">
        <f t="shared" ref="AC15:AF15" si="26">ROUND(AB15*(1+$K$2),0)</f>
        <v>0</v>
      </c>
      <c r="AD15" s="387">
        <f t="shared" si="26"/>
        <v>0</v>
      </c>
      <c r="AE15" s="387">
        <f t="shared" si="26"/>
        <v>0</v>
      </c>
      <c r="AF15" s="388">
        <f t="shared" si="26"/>
        <v>0</v>
      </c>
      <c r="AG15" s="167"/>
      <c r="AH15" s="168"/>
    </row>
    <row r="16" spans="1:34" ht="13.5" thickBot="1" x14ac:dyDescent="0.25">
      <c r="A16" s="609" t="s">
        <v>17</v>
      </c>
      <c r="B16" s="610"/>
      <c r="C16" s="610"/>
      <c r="D16" s="610"/>
      <c r="E16" s="610"/>
      <c r="F16" s="610"/>
      <c r="G16" s="610"/>
      <c r="H16" s="610"/>
      <c r="I16" s="610"/>
      <c r="J16" s="610"/>
      <c r="K16" s="112"/>
      <c r="L16" s="347">
        <f>ROUND(SUM(L6:L15),0)</f>
        <v>0</v>
      </c>
      <c r="M16" s="347">
        <f>ROUND(SUM(M6:M15),0)</f>
        <v>0</v>
      </c>
      <c r="N16" s="89"/>
      <c r="O16" s="347">
        <f>ROUND(SUM(O6:O15),0)</f>
        <v>0</v>
      </c>
      <c r="P16" s="347">
        <f>ROUND(SUM(P6:P15),0)</f>
        <v>0</v>
      </c>
      <c r="Q16" s="112"/>
      <c r="R16" s="347">
        <f>ROUND(SUM(R6:R15),0)</f>
        <v>0</v>
      </c>
      <c r="S16" s="347">
        <f>ROUND(SUM(S6:S15),0)</f>
        <v>0</v>
      </c>
      <c r="T16" s="112"/>
      <c r="U16" s="347">
        <f>ROUND(SUM(U6:U15),0)</f>
        <v>0</v>
      </c>
      <c r="V16" s="347">
        <f>ROUND(SUM(V6:V15),0)</f>
        <v>0</v>
      </c>
      <c r="W16" s="112"/>
      <c r="X16" s="347">
        <f>ROUND(SUM(X6:X15),0)</f>
        <v>0</v>
      </c>
      <c r="Y16" s="347">
        <f>ROUND(SUM(Y6:Y15),0)</f>
        <v>0</v>
      </c>
      <c r="Z16" s="430">
        <f>SUM(Z6:Z15)</f>
        <v>0</v>
      </c>
      <c r="AA16" s="48"/>
      <c r="AE16" s="3"/>
      <c r="AG16" s="48"/>
    </row>
    <row r="17" spans="1:33" ht="13.5" thickBot="1" x14ac:dyDescent="0.25">
      <c r="A17" s="612" t="s">
        <v>18</v>
      </c>
      <c r="B17" s="262"/>
      <c r="C17" s="262"/>
      <c r="D17" s="262"/>
      <c r="E17" s="262"/>
      <c r="F17" s="262"/>
      <c r="G17" s="262"/>
      <c r="H17" s="262"/>
      <c r="I17" s="262"/>
      <c r="J17" s="262"/>
      <c r="K17" s="111"/>
      <c r="L17" s="349"/>
      <c r="M17" s="350">
        <f>SUM(L6:M15)</f>
        <v>0</v>
      </c>
      <c r="N17" s="111"/>
      <c r="O17" s="349"/>
      <c r="P17" s="350">
        <f>SUM(O6:P15)</f>
        <v>0</v>
      </c>
      <c r="Q17" s="111"/>
      <c r="R17" s="349"/>
      <c r="S17" s="350">
        <f>SUM(R6:S15)</f>
        <v>0</v>
      </c>
      <c r="T17" s="111"/>
      <c r="U17" s="349"/>
      <c r="V17" s="350">
        <f>SUM(U6:V15)</f>
        <v>0</v>
      </c>
      <c r="W17" s="111"/>
      <c r="X17" s="349"/>
      <c r="Y17" s="350">
        <f>SUM(X6:Y15)</f>
        <v>0</v>
      </c>
      <c r="Z17" s="431">
        <f>SUM(M17:Y17)</f>
        <v>0</v>
      </c>
      <c r="AA17" s="48"/>
      <c r="AE17" s="4"/>
      <c r="AG17" s="48"/>
    </row>
    <row r="18" spans="1:33" x14ac:dyDescent="0.2">
      <c r="A18" s="777"/>
      <c r="B18" s="778"/>
      <c r="C18" s="778"/>
      <c r="D18" s="778"/>
      <c r="E18" s="778"/>
      <c r="F18" s="778"/>
      <c r="G18" s="778"/>
      <c r="H18" s="778"/>
      <c r="I18" s="778"/>
      <c r="J18" s="778"/>
      <c r="K18" s="778"/>
      <c r="L18" s="778"/>
      <c r="M18" s="778"/>
      <c r="N18" s="778"/>
      <c r="O18" s="778"/>
      <c r="P18" s="778"/>
      <c r="Q18" s="778"/>
      <c r="R18" s="778"/>
      <c r="S18" s="778"/>
      <c r="T18" s="778"/>
      <c r="U18" s="778"/>
      <c r="V18" s="778"/>
      <c r="W18" s="778"/>
      <c r="X18" s="778"/>
      <c r="Y18" s="778"/>
      <c r="Z18" s="785"/>
      <c r="AA18" s="47"/>
      <c r="AE18" s="3"/>
      <c r="AG18" s="47"/>
    </row>
    <row r="19" spans="1:33" x14ac:dyDescent="0.2">
      <c r="A19" s="507" t="s">
        <v>19</v>
      </c>
      <c r="B19" s="36"/>
      <c r="C19" s="26"/>
      <c r="D19" s="26"/>
      <c r="E19" s="26"/>
      <c r="F19" s="26"/>
      <c r="G19" s="26"/>
      <c r="H19" s="26"/>
      <c r="I19" s="27"/>
      <c r="J19" s="27"/>
      <c r="K19" s="27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534"/>
      <c r="AA19" s="9"/>
      <c r="AE19" s="4"/>
      <c r="AG19" s="9"/>
    </row>
    <row r="20" spans="1:33" x14ac:dyDescent="0.2">
      <c r="A20" s="628" t="s">
        <v>20</v>
      </c>
      <c r="B20" s="611"/>
      <c r="C20" s="611"/>
      <c r="D20" s="611"/>
      <c r="E20" s="611"/>
      <c r="F20" s="611"/>
      <c r="G20" s="611"/>
      <c r="H20" s="611"/>
      <c r="I20" s="611"/>
      <c r="J20" s="611"/>
      <c r="K20" s="114"/>
      <c r="L20" s="351"/>
      <c r="M20" s="352">
        <v>0</v>
      </c>
      <c r="N20" s="114"/>
      <c r="O20" s="351"/>
      <c r="P20" s="352">
        <v>0</v>
      </c>
      <c r="Q20" s="114"/>
      <c r="R20" s="351"/>
      <c r="S20" s="352">
        <v>0</v>
      </c>
      <c r="T20" s="114"/>
      <c r="U20" s="351"/>
      <c r="V20" s="352">
        <v>0</v>
      </c>
      <c r="W20" s="114"/>
      <c r="X20" s="351"/>
      <c r="Y20" s="352">
        <v>0</v>
      </c>
      <c r="Z20" s="573">
        <f>SUM(M20:Y20)</f>
        <v>0</v>
      </c>
      <c r="AA20" s="48"/>
      <c r="AE20" s="4"/>
      <c r="AG20" s="48"/>
    </row>
    <row r="21" spans="1:33" x14ac:dyDescent="0.2">
      <c r="A21" s="775" t="s">
        <v>20</v>
      </c>
      <c r="B21" s="776"/>
      <c r="C21" s="776"/>
      <c r="D21" s="776"/>
      <c r="E21" s="776"/>
      <c r="F21" s="776"/>
      <c r="G21" s="776"/>
      <c r="H21" s="776"/>
      <c r="I21" s="776"/>
      <c r="J21" s="776"/>
      <c r="K21" s="116"/>
      <c r="L21" s="353"/>
      <c r="M21" s="354">
        <v>0</v>
      </c>
      <c r="N21" s="116"/>
      <c r="O21" s="353"/>
      <c r="P21" s="354">
        <v>0</v>
      </c>
      <c r="Q21" s="116"/>
      <c r="R21" s="353"/>
      <c r="S21" s="354">
        <v>0</v>
      </c>
      <c r="T21" s="116"/>
      <c r="U21" s="353"/>
      <c r="V21" s="354">
        <v>0</v>
      </c>
      <c r="W21" s="116"/>
      <c r="X21" s="353"/>
      <c r="Y21" s="354">
        <v>0</v>
      </c>
      <c r="Z21" s="574">
        <f>SUM(M21:Y21)</f>
        <v>0</v>
      </c>
      <c r="AA21" s="48"/>
      <c r="AE21" s="4"/>
      <c r="AG21" s="48"/>
    </row>
    <row r="22" spans="1:33" x14ac:dyDescent="0.2">
      <c r="A22" s="621" t="s">
        <v>21</v>
      </c>
      <c r="B22" s="602"/>
      <c r="C22" s="602"/>
      <c r="D22" s="602"/>
      <c r="E22" s="602"/>
      <c r="F22" s="602"/>
      <c r="G22" s="602"/>
      <c r="H22" s="602"/>
      <c r="I22" s="602"/>
      <c r="J22" s="602"/>
      <c r="K22" s="261"/>
      <c r="L22" s="355"/>
      <c r="M22" s="356">
        <f>SUM(M20:M21)</f>
        <v>0</v>
      </c>
      <c r="N22" s="261"/>
      <c r="O22" s="355"/>
      <c r="P22" s="356">
        <f>SUM(P20:P21)</f>
        <v>0</v>
      </c>
      <c r="Q22" s="261"/>
      <c r="R22" s="355"/>
      <c r="S22" s="356">
        <f>SUM(S20:S21)</f>
        <v>0</v>
      </c>
      <c r="T22" s="261"/>
      <c r="U22" s="355"/>
      <c r="V22" s="356">
        <f>SUM(V20:V21)</f>
        <v>0</v>
      </c>
      <c r="W22" s="261"/>
      <c r="X22" s="355"/>
      <c r="Y22" s="356">
        <f>SUM(Y20:Y21)</f>
        <v>0</v>
      </c>
      <c r="Z22" s="575">
        <f t="shared" ref="Z22" si="27">SUM(Z20:Z21)</f>
        <v>0</v>
      </c>
      <c r="AA22" s="48"/>
      <c r="AE22" s="4"/>
      <c r="AG22" s="48"/>
    </row>
    <row r="23" spans="1:33" x14ac:dyDescent="0.2">
      <c r="A23" s="779"/>
      <c r="B23" s="780"/>
      <c r="C23" s="780"/>
      <c r="D23" s="780"/>
      <c r="E23" s="780"/>
      <c r="F23" s="780"/>
      <c r="G23" s="780"/>
      <c r="H23" s="780"/>
      <c r="I23" s="780"/>
      <c r="J23" s="780"/>
      <c r="K23" s="780"/>
      <c r="L23" s="780"/>
      <c r="M23" s="780"/>
      <c r="N23" s="780"/>
      <c r="O23" s="780"/>
      <c r="P23" s="780"/>
      <c r="Q23" s="780"/>
      <c r="R23" s="780"/>
      <c r="S23" s="780"/>
      <c r="T23" s="780"/>
      <c r="U23" s="780"/>
      <c r="V23" s="780"/>
      <c r="W23" s="780"/>
      <c r="X23" s="780"/>
      <c r="Y23" s="780"/>
      <c r="Z23" s="786"/>
      <c r="AA23" s="77"/>
      <c r="AE23" s="4"/>
      <c r="AG23" s="77"/>
    </row>
    <row r="24" spans="1:33" x14ac:dyDescent="0.2">
      <c r="A24" s="507" t="s">
        <v>22</v>
      </c>
      <c r="B24" s="36"/>
      <c r="C24" s="26"/>
      <c r="D24" s="26"/>
      <c r="E24" s="26"/>
      <c r="F24" s="26"/>
      <c r="G24" s="26"/>
      <c r="H24" s="26"/>
      <c r="I24" s="27"/>
      <c r="J24" s="27"/>
      <c r="K24" s="27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534"/>
      <c r="AA24" s="9"/>
      <c r="AE24" s="4"/>
      <c r="AG24" s="9"/>
    </row>
    <row r="25" spans="1:33" x14ac:dyDescent="0.2">
      <c r="A25" s="781" t="s">
        <v>23</v>
      </c>
      <c r="B25" s="782"/>
      <c r="C25" s="782"/>
      <c r="D25" s="782"/>
      <c r="E25" s="782"/>
      <c r="F25" s="782"/>
      <c r="G25" s="782"/>
      <c r="H25" s="782"/>
      <c r="I25" s="782"/>
      <c r="J25" s="782"/>
      <c r="K25" s="114"/>
      <c r="L25" s="351"/>
      <c r="M25" s="352">
        <v>0</v>
      </c>
      <c r="N25" s="114"/>
      <c r="O25" s="351"/>
      <c r="P25" s="352">
        <v>0</v>
      </c>
      <c r="Q25" s="114"/>
      <c r="R25" s="351"/>
      <c r="S25" s="352">
        <v>0</v>
      </c>
      <c r="T25" s="114"/>
      <c r="U25" s="351"/>
      <c r="V25" s="352">
        <v>0</v>
      </c>
      <c r="W25" s="114"/>
      <c r="X25" s="351"/>
      <c r="Y25" s="352">
        <v>0</v>
      </c>
      <c r="Z25" s="573">
        <f>SUM(M25:Y25)</f>
        <v>0</v>
      </c>
      <c r="AA25" s="48"/>
      <c r="AE25" s="4"/>
      <c r="AG25" s="48"/>
    </row>
    <row r="26" spans="1:33" x14ac:dyDescent="0.2">
      <c r="A26" s="783" t="s">
        <v>24</v>
      </c>
      <c r="B26" s="738"/>
      <c r="C26" s="738"/>
      <c r="D26" s="738"/>
      <c r="E26" s="738"/>
      <c r="F26" s="738"/>
      <c r="G26" s="738"/>
      <c r="H26" s="738"/>
      <c r="I26" s="738"/>
      <c r="J26" s="738"/>
      <c r="K26" s="116"/>
      <c r="L26" s="353"/>
      <c r="M26" s="354">
        <v>0</v>
      </c>
      <c r="N26" s="116"/>
      <c r="O26" s="353"/>
      <c r="P26" s="354">
        <v>0</v>
      </c>
      <c r="Q26" s="116"/>
      <c r="R26" s="353"/>
      <c r="S26" s="354">
        <v>0</v>
      </c>
      <c r="T26" s="116"/>
      <c r="U26" s="353"/>
      <c r="V26" s="354">
        <v>0</v>
      </c>
      <c r="W26" s="116"/>
      <c r="X26" s="353"/>
      <c r="Y26" s="354">
        <v>0</v>
      </c>
      <c r="Z26" s="574">
        <f>SUM(M26:Y26)</f>
        <v>0</v>
      </c>
      <c r="AA26" s="48"/>
      <c r="AE26" s="4"/>
      <c r="AG26" s="48"/>
    </row>
    <row r="27" spans="1:33" x14ac:dyDescent="0.2">
      <c r="A27" s="621" t="s">
        <v>25</v>
      </c>
      <c r="B27" s="602"/>
      <c r="C27" s="602"/>
      <c r="D27" s="602"/>
      <c r="E27" s="602"/>
      <c r="F27" s="602"/>
      <c r="G27" s="602"/>
      <c r="H27" s="602"/>
      <c r="I27" s="602"/>
      <c r="J27" s="602"/>
      <c r="K27" s="261"/>
      <c r="L27" s="355"/>
      <c r="M27" s="356">
        <f>SUM(M25:M26)</f>
        <v>0</v>
      </c>
      <c r="N27" s="261"/>
      <c r="O27" s="355"/>
      <c r="P27" s="356">
        <f>SUM(P25:P26)</f>
        <v>0</v>
      </c>
      <c r="Q27" s="261"/>
      <c r="R27" s="355"/>
      <c r="S27" s="356">
        <f>SUM(S25:S26)</f>
        <v>0</v>
      </c>
      <c r="T27" s="261"/>
      <c r="U27" s="355"/>
      <c r="V27" s="356">
        <f>SUM(V25:V26)</f>
        <v>0</v>
      </c>
      <c r="W27" s="261"/>
      <c r="X27" s="355"/>
      <c r="Y27" s="356">
        <f>SUM(Y25:Y26)</f>
        <v>0</v>
      </c>
      <c r="Z27" s="575">
        <f t="shared" ref="Z27" si="28">SUM(Z25:Z26)</f>
        <v>0</v>
      </c>
      <c r="AA27" s="48"/>
      <c r="AE27" s="4"/>
      <c r="AG27" s="48"/>
    </row>
    <row r="28" spans="1:33" x14ac:dyDescent="0.2">
      <c r="A28" s="763"/>
      <c r="B28" s="661"/>
      <c r="C28" s="662"/>
      <c r="D28" s="663"/>
      <c r="E28" s="663"/>
      <c r="F28" s="663"/>
      <c r="G28" s="663"/>
      <c r="H28" s="663"/>
      <c r="I28" s="664"/>
      <c r="J28" s="664"/>
      <c r="K28" s="664"/>
      <c r="L28" s="665"/>
      <c r="M28" s="665"/>
      <c r="N28" s="665"/>
      <c r="O28" s="665"/>
      <c r="P28" s="665"/>
      <c r="Q28" s="665"/>
      <c r="R28" s="665"/>
      <c r="S28" s="665"/>
      <c r="T28" s="665"/>
      <c r="U28" s="665"/>
      <c r="V28" s="665"/>
      <c r="W28" s="665"/>
      <c r="X28" s="665"/>
      <c r="Y28" s="665"/>
      <c r="Z28" s="762"/>
      <c r="AA28" s="9"/>
      <c r="AE28" s="4"/>
      <c r="AG28" s="9"/>
    </row>
    <row r="29" spans="1:33" x14ac:dyDescent="0.2">
      <c r="A29" s="937" t="s">
        <v>62</v>
      </c>
      <c r="B29" s="938"/>
      <c r="C29" s="30"/>
      <c r="D29" s="30"/>
      <c r="E29" s="30"/>
      <c r="F29" s="30"/>
      <c r="G29" s="30"/>
      <c r="H29" s="30"/>
      <c r="I29" s="31"/>
      <c r="J29" s="31"/>
      <c r="K29" s="31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532"/>
      <c r="AA29" s="9"/>
      <c r="AE29" s="4"/>
      <c r="AG29" s="9"/>
    </row>
    <row r="30" spans="1:33" ht="12.75" customHeight="1" x14ac:dyDescent="0.2">
      <c r="A30" s="781" t="s">
        <v>63</v>
      </c>
      <c r="B30" s="611"/>
      <c r="C30" s="611"/>
      <c r="D30" s="611"/>
      <c r="E30" s="611"/>
      <c r="F30" s="611"/>
      <c r="G30" s="611"/>
      <c r="H30" s="611"/>
      <c r="I30" s="611"/>
      <c r="J30" s="611"/>
      <c r="K30" s="114"/>
      <c r="L30" s="351"/>
      <c r="M30" s="352">
        <v>0</v>
      </c>
      <c r="N30" s="114"/>
      <c r="O30" s="351"/>
      <c r="P30" s="352">
        <v>0</v>
      </c>
      <c r="Q30" s="114"/>
      <c r="R30" s="351"/>
      <c r="S30" s="352">
        <v>0</v>
      </c>
      <c r="T30" s="114"/>
      <c r="U30" s="351"/>
      <c r="V30" s="352">
        <v>0</v>
      </c>
      <c r="W30" s="114"/>
      <c r="X30" s="351"/>
      <c r="Y30" s="352">
        <v>0</v>
      </c>
      <c r="Z30" s="515">
        <f>SUM(M30:Y30)</f>
        <v>0</v>
      </c>
      <c r="AA30" s="54"/>
      <c r="AE30" s="4"/>
      <c r="AG30" s="54"/>
    </row>
    <row r="31" spans="1:33" x14ac:dyDescent="0.2">
      <c r="A31" s="784" t="s">
        <v>64</v>
      </c>
      <c r="B31" s="734"/>
      <c r="C31" s="734"/>
      <c r="D31" s="734"/>
      <c r="E31" s="734"/>
      <c r="F31" s="734"/>
      <c r="G31" s="734"/>
      <c r="H31" s="734"/>
      <c r="I31" s="734"/>
      <c r="J31" s="734"/>
      <c r="K31" s="140"/>
      <c r="L31" s="357"/>
      <c r="M31" s="358">
        <v>0</v>
      </c>
      <c r="N31" s="140"/>
      <c r="O31" s="357"/>
      <c r="P31" s="358">
        <v>0</v>
      </c>
      <c r="Q31" s="140"/>
      <c r="R31" s="357"/>
      <c r="S31" s="358">
        <v>0</v>
      </c>
      <c r="T31" s="140"/>
      <c r="U31" s="357"/>
      <c r="V31" s="358">
        <v>0</v>
      </c>
      <c r="W31" s="140"/>
      <c r="X31" s="357"/>
      <c r="Y31" s="358">
        <v>0</v>
      </c>
      <c r="Z31" s="516">
        <f>SUM(M31:Y31)</f>
        <v>0</v>
      </c>
      <c r="AA31" s="54"/>
      <c r="AG31" s="54"/>
    </row>
    <row r="32" spans="1:33" x14ac:dyDescent="0.2">
      <c r="A32" s="784" t="s">
        <v>22</v>
      </c>
      <c r="B32" s="734"/>
      <c r="C32" s="734"/>
      <c r="D32" s="734"/>
      <c r="E32" s="734"/>
      <c r="F32" s="734"/>
      <c r="G32" s="734"/>
      <c r="H32" s="734"/>
      <c r="I32" s="734"/>
      <c r="J32" s="734"/>
      <c r="K32" s="140"/>
      <c r="L32" s="357"/>
      <c r="M32" s="358">
        <v>0</v>
      </c>
      <c r="N32" s="140"/>
      <c r="O32" s="357"/>
      <c r="P32" s="358">
        <v>0</v>
      </c>
      <c r="Q32" s="140"/>
      <c r="R32" s="357"/>
      <c r="S32" s="358">
        <v>0</v>
      </c>
      <c r="T32" s="140"/>
      <c r="U32" s="357"/>
      <c r="V32" s="358">
        <v>0</v>
      </c>
      <c r="W32" s="140"/>
      <c r="X32" s="357"/>
      <c r="Y32" s="358">
        <v>0</v>
      </c>
      <c r="Z32" s="516">
        <f>SUM(M32:Y32)</f>
        <v>0</v>
      </c>
      <c r="AA32" s="54"/>
      <c r="AG32" s="54"/>
    </row>
    <row r="33" spans="1:33" x14ac:dyDescent="0.2">
      <c r="A33" s="784" t="s">
        <v>65</v>
      </c>
      <c r="B33" s="734"/>
      <c r="C33" s="734"/>
      <c r="D33" s="734"/>
      <c r="E33" s="734"/>
      <c r="F33" s="734"/>
      <c r="G33" s="734"/>
      <c r="H33" s="734"/>
      <c r="I33" s="734"/>
      <c r="J33" s="734"/>
      <c r="K33" s="140"/>
      <c r="L33" s="357"/>
      <c r="M33" s="358">
        <v>0</v>
      </c>
      <c r="N33" s="140"/>
      <c r="O33" s="357"/>
      <c r="P33" s="358">
        <v>0</v>
      </c>
      <c r="Q33" s="140"/>
      <c r="R33" s="357"/>
      <c r="S33" s="358">
        <v>0</v>
      </c>
      <c r="T33" s="140"/>
      <c r="U33" s="357"/>
      <c r="V33" s="358">
        <v>0</v>
      </c>
      <c r="W33" s="140"/>
      <c r="X33" s="357"/>
      <c r="Y33" s="358">
        <v>0</v>
      </c>
      <c r="Z33" s="516">
        <f>SUM(M33:Y33)</f>
        <v>0</v>
      </c>
      <c r="AA33" s="54"/>
      <c r="AG33" s="54"/>
    </row>
    <row r="34" spans="1:33" x14ac:dyDescent="0.2">
      <c r="A34" s="783" t="s">
        <v>29</v>
      </c>
      <c r="B34" s="738"/>
      <c r="C34" s="738"/>
      <c r="D34" s="738"/>
      <c r="E34" s="738"/>
      <c r="F34" s="738"/>
      <c r="G34" s="738"/>
      <c r="H34" s="738"/>
      <c r="I34" s="738"/>
      <c r="J34" s="738"/>
      <c r="K34" s="116"/>
      <c r="L34" s="353"/>
      <c r="M34" s="354">
        <v>0</v>
      </c>
      <c r="N34" s="116"/>
      <c r="O34" s="353"/>
      <c r="P34" s="354">
        <v>0</v>
      </c>
      <c r="Q34" s="116"/>
      <c r="R34" s="353"/>
      <c r="S34" s="354">
        <v>0</v>
      </c>
      <c r="T34" s="116"/>
      <c r="U34" s="353"/>
      <c r="V34" s="354">
        <v>0</v>
      </c>
      <c r="W34" s="116"/>
      <c r="X34" s="353"/>
      <c r="Y34" s="354">
        <v>0</v>
      </c>
      <c r="Z34" s="530">
        <f>SUM(M34:Y34)</f>
        <v>0</v>
      </c>
      <c r="AA34" s="48"/>
      <c r="AG34" s="48"/>
    </row>
    <row r="35" spans="1:33" x14ac:dyDescent="0.2">
      <c r="A35" s="621" t="s">
        <v>107</v>
      </c>
      <c r="B35" s="602"/>
      <c r="C35" s="602"/>
      <c r="D35" s="602"/>
      <c r="E35" s="602"/>
      <c r="F35" s="602"/>
      <c r="G35" s="602"/>
      <c r="H35" s="602"/>
      <c r="I35" s="602"/>
      <c r="J35" s="602"/>
      <c r="K35" s="261"/>
      <c r="L35" s="355"/>
      <c r="M35" s="356">
        <f>SUM(M30:M34)</f>
        <v>0</v>
      </c>
      <c r="N35" s="261"/>
      <c r="O35" s="355"/>
      <c r="P35" s="356">
        <f>SUM(P30:P34)</f>
        <v>0</v>
      </c>
      <c r="Q35" s="261"/>
      <c r="R35" s="355"/>
      <c r="S35" s="356">
        <f>SUM(S30:S34)</f>
        <v>0</v>
      </c>
      <c r="T35" s="261"/>
      <c r="U35" s="355"/>
      <c r="V35" s="356">
        <f>SUM(V30:V34)</f>
        <v>0</v>
      </c>
      <c r="W35" s="261"/>
      <c r="X35" s="355"/>
      <c r="Y35" s="356">
        <f>SUM(Y30:Y34)</f>
        <v>0</v>
      </c>
      <c r="Z35" s="531">
        <f>SUM(Z30:Z34)</f>
        <v>0</v>
      </c>
      <c r="AA35" s="48"/>
      <c r="AG35" s="48"/>
    </row>
    <row r="36" spans="1:33" x14ac:dyDescent="0.2">
      <c r="A36" s="753"/>
      <c r="B36" s="754"/>
      <c r="C36" s="754"/>
      <c r="D36" s="754"/>
      <c r="E36" s="754"/>
      <c r="F36" s="754"/>
      <c r="G36" s="754"/>
      <c r="H36" s="754"/>
      <c r="I36" s="754"/>
      <c r="J36" s="754"/>
      <c r="K36" s="754"/>
      <c r="L36" s="755"/>
      <c r="M36" s="755"/>
      <c r="N36" s="756"/>
      <c r="O36" s="755"/>
      <c r="P36" s="755"/>
      <c r="Q36" s="756"/>
      <c r="R36" s="755"/>
      <c r="S36" s="755"/>
      <c r="T36" s="756"/>
      <c r="U36" s="755"/>
      <c r="V36" s="755"/>
      <c r="W36" s="756"/>
      <c r="X36" s="755"/>
      <c r="Y36" s="755"/>
      <c r="Z36" s="757"/>
      <c r="AA36" s="48"/>
      <c r="AG36" s="48"/>
    </row>
    <row r="37" spans="1:33" x14ac:dyDescent="0.2">
      <c r="A37" s="517" t="s">
        <v>26</v>
      </c>
      <c r="B37" s="37"/>
      <c r="C37" s="30"/>
      <c r="D37" s="30"/>
      <c r="E37" s="30"/>
      <c r="F37" s="30"/>
      <c r="G37" s="30"/>
      <c r="H37" s="30"/>
      <c r="I37" s="31"/>
      <c r="J37" s="31"/>
      <c r="K37" s="31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532"/>
      <c r="AA37" s="9"/>
      <c r="AG37" s="9"/>
    </row>
    <row r="38" spans="1:33" x14ac:dyDescent="0.2">
      <c r="A38" s="628" t="s">
        <v>46</v>
      </c>
      <c r="B38" s="611"/>
      <c r="C38" s="611"/>
      <c r="D38" s="611"/>
      <c r="E38" s="611"/>
      <c r="F38" s="611"/>
      <c r="G38" s="611"/>
      <c r="H38" s="611"/>
      <c r="I38" s="611"/>
      <c r="J38" s="611"/>
      <c r="K38" s="114"/>
      <c r="L38" s="351"/>
      <c r="M38" s="352">
        <v>0</v>
      </c>
      <c r="N38" s="114"/>
      <c r="O38" s="351"/>
      <c r="P38" s="352">
        <v>0</v>
      </c>
      <c r="Q38" s="114"/>
      <c r="R38" s="351"/>
      <c r="S38" s="352">
        <v>0</v>
      </c>
      <c r="T38" s="114"/>
      <c r="U38" s="351"/>
      <c r="V38" s="352">
        <v>0</v>
      </c>
      <c r="W38" s="114"/>
      <c r="X38" s="351"/>
      <c r="Y38" s="352">
        <v>0</v>
      </c>
      <c r="Z38" s="515">
        <f>SUM(M38:Y38)</f>
        <v>0</v>
      </c>
      <c r="AA38" s="54"/>
      <c r="AG38" s="54"/>
    </row>
    <row r="39" spans="1:33" x14ac:dyDescent="0.2">
      <c r="A39" s="787" t="s">
        <v>47</v>
      </c>
      <c r="B39" s="734"/>
      <c r="C39" s="734"/>
      <c r="D39" s="734"/>
      <c r="E39" s="734"/>
      <c r="F39" s="734"/>
      <c r="G39" s="734"/>
      <c r="H39" s="734"/>
      <c r="I39" s="734"/>
      <c r="J39" s="734"/>
      <c r="K39" s="140"/>
      <c r="L39" s="357"/>
      <c r="M39" s="358">
        <v>0</v>
      </c>
      <c r="N39" s="140"/>
      <c r="O39" s="357"/>
      <c r="P39" s="358">
        <v>0</v>
      </c>
      <c r="Q39" s="140"/>
      <c r="R39" s="357"/>
      <c r="S39" s="358">
        <v>0</v>
      </c>
      <c r="T39" s="140"/>
      <c r="U39" s="357"/>
      <c r="V39" s="358">
        <v>0</v>
      </c>
      <c r="W39" s="140"/>
      <c r="X39" s="357"/>
      <c r="Y39" s="358">
        <v>0</v>
      </c>
      <c r="Z39" s="516">
        <f t="shared" ref="Z39:Z45" si="29">SUM(M39:Y39)</f>
        <v>0</v>
      </c>
      <c r="AA39" s="54"/>
      <c r="AG39" s="54"/>
    </row>
    <row r="40" spans="1:33" x14ac:dyDescent="0.2">
      <c r="A40" s="787" t="s">
        <v>48</v>
      </c>
      <c r="B40" s="734"/>
      <c r="C40" s="734"/>
      <c r="D40" s="734"/>
      <c r="E40" s="734"/>
      <c r="F40" s="734"/>
      <c r="G40" s="734"/>
      <c r="H40" s="734"/>
      <c r="I40" s="734"/>
      <c r="J40" s="734"/>
      <c r="K40" s="140"/>
      <c r="L40" s="357"/>
      <c r="M40" s="358">
        <v>0</v>
      </c>
      <c r="N40" s="140"/>
      <c r="O40" s="357"/>
      <c r="P40" s="358">
        <v>0</v>
      </c>
      <c r="Q40" s="140"/>
      <c r="R40" s="357"/>
      <c r="S40" s="358">
        <v>0</v>
      </c>
      <c r="T40" s="140"/>
      <c r="U40" s="357"/>
      <c r="V40" s="358">
        <v>0</v>
      </c>
      <c r="W40" s="140"/>
      <c r="X40" s="357"/>
      <c r="Y40" s="358">
        <v>0</v>
      </c>
      <c r="Z40" s="516">
        <f t="shared" si="29"/>
        <v>0</v>
      </c>
      <c r="AA40" s="54"/>
      <c r="AG40" s="54"/>
    </row>
    <row r="41" spans="1:33" ht="12.75" customHeight="1" x14ac:dyDescent="0.2">
      <c r="A41" s="784" t="s">
        <v>72</v>
      </c>
      <c r="B41" s="690"/>
      <c r="C41" s="690"/>
      <c r="D41" s="690"/>
      <c r="E41" s="690"/>
      <c r="F41" s="690"/>
      <c r="G41" s="690"/>
      <c r="H41" s="735"/>
      <c r="I41" s="895">
        <v>0.05</v>
      </c>
      <c r="J41" s="736">
        <v>0</v>
      </c>
      <c r="K41" s="142"/>
      <c r="L41" s="518"/>
      <c r="M41" s="361">
        <f>ROUND(J41*D13,0)</f>
        <v>0</v>
      </c>
      <c r="N41" s="142"/>
      <c r="O41" s="518"/>
      <c r="P41" s="361">
        <f>ROUND(M41*(1+$I$41),0)</f>
        <v>0</v>
      </c>
      <c r="Q41" s="142"/>
      <c r="R41" s="518"/>
      <c r="S41" s="361">
        <f>ROUND(P41*(1+$I$41),0)</f>
        <v>0</v>
      </c>
      <c r="T41" s="142"/>
      <c r="U41" s="518"/>
      <c r="V41" s="361">
        <f>ROUND(S41*(1+$I$41),0)</f>
        <v>0</v>
      </c>
      <c r="W41" s="142"/>
      <c r="X41" s="518"/>
      <c r="Y41" s="361">
        <f>ROUND(V41*(1+$I$41),0)</f>
        <v>0</v>
      </c>
      <c r="Z41" s="516">
        <f t="shared" si="29"/>
        <v>0</v>
      </c>
      <c r="AA41" s="48"/>
      <c r="AG41" s="48"/>
    </row>
    <row r="42" spans="1:33" ht="12.75" customHeight="1" x14ac:dyDescent="0.2">
      <c r="A42" s="787" t="s">
        <v>86</v>
      </c>
      <c r="B42" s="734"/>
      <c r="C42" s="737"/>
      <c r="D42" s="734"/>
      <c r="E42" s="734"/>
      <c r="F42" s="734"/>
      <c r="G42" s="734"/>
      <c r="H42" s="734"/>
      <c r="I42" s="734"/>
      <c r="J42" s="734"/>
      <c r="K42" s="140"/>
      <c r="L42" s="357"/>
      <c r="M42" s="358">
        <v>0</v>
      </c>
      <c r="N42" s="140"/>
      <c r="O42" s="357"/>
      <c r="P42" s="358">
        <v>0</v>
      </c>
      <c r="Q42" s="140"/>
      <c r="R42" s="357"/>
      <c r="S42" s="358">
        <v>0</v>
      </c>
      <c r="T42" s="140"/>
      <c r="U42" s="357"/>
      <c r="V42" s="358">
        <v>0</v>
      </c>
      <c r="W42" s="140"/>
      <c r="X42" s="357"/>
      <c r="Y42" s="358">
        <v>0</v>
      </c>
      <c r="Z42" s="516">
        <f t="shared" si="29"/>
        <v>0</v>
      </c>
      <c r="AA42" s="48"/>
      <c r="AG42" s="48"/>
    </row>
    <row r="43" spans="1:33" ht="12.75" customHeight="1" x14ac:dyDescent="0.2">
      <c r="A43" s="787" t="s">
        <v>27</v>
      </c>
      <c r="B43" s="734"/>
      <c r="C43" s="737"/>
      <c r="D43" s="734"/>
      <c r="E43" s="734"/>
      <c r="F43" s="734"/>
      <c r="G43" s="734"/>
      <c r="H43" s="734"/>
      <c r="I43" s="734"/>
      <c r="J43" s="734"/>
      <c r="K43" s="140"/>
      <c r="L43" s="357"/>
      <c r="M43" s="358">
        <v>0</v>
      </c>
      <c r="N43" s="140"/>
      <c r="O43" s="357"/>
      <c r="P43" s="358">
        <v>0</v>
      </c>
      <c r="Q43" s="140"/>
      <c r="R43" s="357"/>
      <c r="S43" s="358">
        <v>0</v>
      </c>
      <c r="T43" s="140"/>
      <c r="U43" s="357"/>
      <c r="V43" s="358">
        <v>0</v>
      </c>
      <c r="W43" s="140"/>
      <c r="X43" s="357"/>
      <c r="Y43" s="358">
        <v>0</v>
      </c>
      <c r="Z43" s="516">
        <f t="shared" si="29"/>
        <v>0</v>
      </c>
      <c r="AA43" s="48"/>
      <c r="AG43" s="48"/>
    </row>
    <row r="44" spans="1:33" x14ac:dyDescent="0.2">
      <c r="A44" s="784" t="s">
        <v>28</v>
      </c>
      <c r="B44" s="690"/>
      <c r="C44" s="690"/>
      <c r="D44" s="690"/>
      <c r="E44" s="690"/>
      <c r="F44" s="690"/>
      <c r="G44" s="690"/>
      <c r="H44" s="690"/>
      <c r="I44" s="690"/>
      <c r="J44" s="690"/>
      <c r="K44" s="140"/>
      <c r="L44" s="357"/>
      <c r="M44" s="358">
        <v>0</v>
      </c>
      <c r="N44" s="140"/>
      <c r="O44" s="357"/>
      <c r="P44" s="358">
        <v>0</v>
      </c>
      <c r="Q44" s="140"/>
      <c r="R44" s="357"/>
      <c r="S44" s="358">
        <v>0</v>
      </c>
      <c r="T44" s="140"/>
      <c r="U44" s="357"/>
      <c r="V44" s="358">
        <v>0</v>
      </c>
      <c r="W44" s="140"/>
      <c r="X44" s="357"/>
      <c r="Y44" s="358">
        <v>0</v>
      </c>
      <c r="Z44" s="516">
        <f t="shared" si="29"/>
        <v>0</v>
      </c>
      <c r="AA44" s="48"/>
      <c r="AG44" s="48"/>
    </row>
    <row r="45" spans="1:33" x14ac:dyDescent="0.2">
      <c r="A45" s="783" t="s">
        <v>29</v>
      </c>
      <c r="B45" s="738"/>
      <c r="C45" s="738"/>
      <c r="D45" s="738"/>
      <c r="E45" s="738"/>
      <c r="F45" s="738"/>
      <c r="G45" s="738"/>
      <c r="H45" s="738"/>
      <c r="I45" s="738"/>
      <c r="J45" s="738"/>
      <c r="K45" s="116"/>
      <c r="L45" s="353"/>
      <c r="M45" s="354">
        <v>0</v>
      </c>
      <c r="N45" s="116"/>
      <c r="O45" s="353"/>
      <c r="P45" s="354">
        <v>0</v>
      </c>
      <c r="Q45" s="116"/>
      <c r="R45" s="353"/>
      <c r="S45" s="354">
        <v>0</v>
      </c>
      <c r="T45" s="116"/>
      <c r="U45" s="353"/>
      <c r="V45" s="354">
        <v>0</v>
      </c>
      <c r="W45" s="116"/>
      <c r="X45" s="353"/>
      <c r="Y45" s="354">
        <v>0</v>
      </c>
      <c r="Z45" s="519">
        <f t="shared" si="29"/>
        <v>0</v>
      </c>
      <c r="AA45" s="48"/>
      <c r="AG45" s="48"/>
    </row>
    <row r="46" spans="1:33" x14ac:dyDescent="0.2">
      <c r="A46" s="621" t="s">
        <v>30</v>
      </c>
      <c r="B46" s="602"/>
      <c r="C46" s="602"/>
      <c r="D46" s="602"/>
      <c r="E46" s="602"/>
      <c r="F46" s="602"/>
      <c r="G46" s="602"/>
      <c r="H46" s="602"/>
      <c r="I46" s="602"/>
      <c r="J46" s="615"/>
      <c r="K46" s="261"/>
      <c r="L46" s="355"/>
      <c r="M46" s="356">
        <f>SUM(M38:M45)</f>
        <v>0</v>
      </c>
      <c r="N46" s="261"/>
      <c r="O46" s="355"/>
      <c r="P46" s="356">
        <f>SUM(P38:P45)</f>
        <v>0</v>
      </c>
      <c r="Q46" s="261"/>
      <c r="R46" s="355"/>
      <c r="S46" s="356">
        <f>SUM(S38:S45)</f>
        <v>0</v>
      </c>
      <c r="T46" s="261"/>
      <c r="U46" s="355"/>
      <c r="V46" s="356">
        <f>SUM(V38:V45)</f>
        <v>0</v>
      </c>
      <c r="W46" s="261"/>
      <c r="X46" s="355"/>
      <c r="Y46" s="356">
        <f>SUM(Y38:Y45)</f>
        <v>0</v>
      </c>
      <c r="Z46" s="531">
        <f t="shared" ref="Z46" si="30">SUM(Z38:Z45)</f>
        <v>0</v>
      </c>
      <c r="AA46" s="48"/>
      <c r="AG46" s="48"/>
    </row>
    <row r="47" spans="1:33" x14ac:dyDescent="0.2">
      <c r="A47" s="520"/>
      <c r="B47" s="5"/>
      <c r="C47" s="7"/>
      <c r="D47" s="11"/>
      <c r="E47" s="11"/>
      <c r="F47" s="11"/>
      <c r="G47" s="11"/>
      <c r="H47" s="11"/>
      <c r="I47" s="20"/>
      <c r="J47" s="20"/>
      <c r="K47" s="20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533"/>
      <c r="AA47" s="9"/>
      <c r="AG47" s="9"/>
    </row>
    <row r="48" spans="1:33" x14ac:dyDescent="0.2">
      <c r="A48" s="507" t="s">
        <v>31</v>
      </c>
      <c r="B48" s="36"/>
      <c r="C48" s="26"/>
      <c r="D48" s="26"/>
      <c r="E48" s="26"/>
      <c r="F48" s="26"/>
      <c r="G48" s="26"/>
      <c r="H48" s="26"/>
      <c r="I48" s="27"/>
      <c r="J48" s="27"/>
      <c r="K48" s="27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534"/>
      <c r="AA48" s="9"/>
      <c r="AE48" s="4"/>
      <c r="AG48" s="9"/>
    </row>
    <row r="49" spans="1:35" x14ac:dyDescent="0.2">
      <c r="A49" s="521"/>
      <c r="B49" s="79"/>
      <c r="C49" s="79"/>
      <c r="D49" s="79"/>
      <c r="E49" s="79"/>
      <c r="F49" s="79"/>
      <c r="G49" s="79"/>
      <c r="H49" s="79"/>
      <c r="I49" s="915" t="s">
        <v>44</v>
      </c>
      <c r="J49" s="917"/>
      <c r="K49" s="144"/>
      <c r="L49" s="493"/>
      <c r="M49" s="364">
        <v>0</v>
      </c>
      <c r="N49" s="144"/>
      <c r="O49" s="493"/>
      <c r="P49" s="364">
        <v>0</v>
      </c>
      <c r="Q49" s="144"/>
      <c r="R49" s="493"/>
      <c r="S49" s="364">
        <v>0</v>
      </c>
      <c r="T49" s="144"/>
      <c r="U49" s="493"/>
      <c r="V49" s="364">
        <v>0</v>
      </c>
      <c r="W49" s="144"/>
      <c r="X49" s="493"/>
      <c r="Y49" s="364">
        <v>0</v>
      </c>
      <c r="Z49" s="573">
        <f>SUM(M49:Y49)</f>
        <v>0</v>
      </c>
      <c r="AA49" s="48"/>
      <c r="AE49" s="4"/>
      <c r="AG49" s="48"/>
    </row>
    <row r="50" spans="1:35" x14ac:dyDescent="0.2">
      <c r="A50" s="522" t="s">
        <v>75</v>
      </c>
      <c r="B50" s="924"/>
      <c r="C50" s="924"/>
      <c r="D50" s="924"/>
      <c r="E50" s="260"/>
      <c r="F50" s="260"/>
      <c r="G50" s="260"/>
      <c r="H50" s="260"/>
      <c r="I50" s="918" t="s">
        <v>33</v>
      </c>
      <c r="J50" s="920"/>
      <c r="K50" s="146"/>
      <c r="L50" s="357"/>
      <c r="M50" s="358">
        <v>0</v>
      </c>
      <c r="N50" s="146"/>
      <c r="O50" s="357"/>
      <c r="P50" s="358">
        <v>0</v>
      </c>
      <c r="Q50" s="146"/>
      <c r="R50" s="357"/>
      <c r="S50" s="358">
        <v>0</v>
      </c>
      <c r="T50" s="146"/>
      <c r="U50" s="357"/>
      <c r="V50" s="358">
        <v>0</v>
      </c>
      <c r="W50" s="146"/>
      <c r="X50" s="357"/>
      <c r="Y50" s="358">
        <v>0</v>
      </c>
      <c r="Z50" s="576">
        <f>SUM(M50:Y50)</f>
        <v>0</v>
      </c>
      <c r="AA50" s="48"/>
      <c r="AE50" s="4"/>
      <c r="AG50" s="48"/>
    </row>
    <row r="51" spans="1:35" s="12" customFormat="1" x14ac:dyDescent="0.2">
      <c r="A51" s="524"/>
      <c r="B51" s="85"/>
      <c r="C51" s="85"/>
      <c r="D51" s="85"/>
      <c r="E51" s="85"/>
      <c r="F51" s="85"/>
      <c r="G51" s="85"/>
      <c r="H51" s="85"/>
      <c r="I51" s="912" t="s">
        <v>45</v>
      </c>
      <c r="J51" s="914"/>
      <c r="K51" s="147"/>
      <c r="L51" s="365"/>
      <c r="M51" s="366">
        <f>M49+M50</f>
        <v>0</v>
      </c>
      <c r="N51" s="147"/>
      <c r="O51" s="365"/>
      <c r="P51" s="366">
        <f>P49+P50</f>
        <v>0</v>
      </c>
      <c r="Q51" s="147"/>
      <c r="R51" s="365"/>
      <c r="S51" s="366">
        <f>S49+S50</f>
        <v>0</v>
      </c>
      <c r="T51" s="147"/>
      <c r="U51" s="365"/>
      <c r="V51" s="366">
        <f>V49+V50</f>
        <v>0</v>
      </c>
      <c r="W51" s="147"/>
      <c r="X51" s="365"/>
      <c r="Y51" s="366">
        <f>Y49+Y50</f>
        <v>0</v>
      </c>
      <c r="Z51" s="577">
        <f>SUM(Z49:Z50)</f>
        <v>0</v>
      </c>
      <c r="AA51" s="55"/>
      <c r="AE51" s="13"/>
      <c r="AG51" s="55"/>
    </row>
    <row r="52" spans="1:35" x14ac:dyDescent="0.2">
      <c r="A52" s="526"/>
      <c r="B52" s="86"/>
      <c r="C52" s="86"/>
      <c r="D52" s="86"/>
      <c r="E52" s="86"/>
      <c r="F52" s="86"/>
      <c r="G52" s="86"/>
      <c r="H52" s="86"/>
      <c r="I52" s="915" t="s">
        <v>44</v>
      </c>
      <c r="J52" s="917"/>
      <c r="K52" s="144"/>
      <c r="L52" s="493"/>
      <c r="M52" s="364">
        <v>0</v>
      </c>
      <c r="N52" s="144"/>
      <c r="O52" s="493"/>
      <c r="P52" s="364">
        <v>0</v>
      </c>
      <c r="Q52" s="144"/>
      <c r="R52" s="493"/>
      <c r="S52" s="364">
        <v>0</v>
      </c>
      <c r="T52" s="144"/>
      <c r="U52" s="493"/>
      <c r="V52" s="364">
        <v>0</v>
      </c>
      <c r="W52" s="144"/>
      <c r="X52" s="493"/>
      <c r="Y52" s="364">
        <v>0</v>
      </c>
      <c r="Z52" s="573">
        <f t="shared" ref="Z52:Z53" si="31">SUM(M52:Y52)</f>
        <v>0</v>
      </c>
      <c r="AA52" s="48"/>
      <c r="AE52" s="4"/>
      <c r="AG52" s="48"/>
    </row>
    <row r="53" spans="1:35" x14ac:dyDescent="0.2">
      <c r="A53" s="522" t="s">
        <v>76</v>
      </c>
      <c r="B53" s="924"/>
      <c r="C53" s="924"/>
      <c r="D53" s="924"/>
      <c r="E53" s="260"/>
      <c r="F53" s="260"/>
      <c r="G53" s="260"/>
      <c r="H53" s="260"/>
      <c r="I53" s="918" t="s">
        <v>33</v>
      </c>
      <c r="J53" s="920"/>
      <c r="K53" s="146"/>
      <c r="L53" s="357"/>
      <c r="M53" s="358">
        <v>0</v>
      </c>
      <c r="N53" s="146"/>
      <c r="O53" s="357"/>
      <c r="P53" s="358">
        <v>0</v>
      </c>
      <c r="Q53" s="146"/>
      <c r="R53" s="357"/>
      <c r="S53" s="358">
        <v>0</v>
      </c>
      <c r="T53" s="146"/>
      <c r="U53" s="357"/>
      <c r="V53" s="358">
        <v>0</v>
      </c>
      <c r="W53" s="146"/>
      <c r="X53" s="357"/>
      <c r="Y53" s="358">
        <v>0</v>
      </c>
      <c r="Z53" s="576">
        <f t="shared" si="31"/>
        <v>0</v>
      </c>
      <c r="AA53" s="48"/>
      <c r="AE53" s="4"/>
      <c r="AG53" s="48"/>
    </row>
    <row r="54" spans="1:35" s="12" customFormat="1" x14ac:dyDescent="0.2">
      <c r="A54" s="524"/>
      <c r="B54" s="85"/>
      <c r="C54" s="85"/>
      <c r="D54" s="85"/>
      <c r="E54" s="85"/>
      <c r="F54" s="85"/>
      <c r="G54" s="85"/>
      <c r="H54" s="85"/>
      <c r="I54" s="912" t="s">
        <v>45</v>
      </c>
      <c r="J54" s="914"/>
      <c r="K54" s="147"/>
      <c r="L54" s="365"/>
      <c r="M54" s="366">
        <f>SUM(M52:M53)</f>
        <v>0</v>
      </c>
      <c r="N54" s="147"/>
      <c r="O54" s="365"/>
      <c r="P54" s="366">
        <f>SUM(P52:P53)</f>
        <v>0</v>
      </c>
      <c r="Q54" s="147"/>
      <c r="R54" s="365"/>
      <c r="S54" s="366">
        <f>SUM(S52:S53)</f>
        <v>0</v>
      </c>
      <c r="T54" s="147"/>
      <c r="U54" s="365"/>
      <c r="V54" s="366">
        <f>SUM(V52:V53)</f>
        <v>0</v>
      </c>
      <c r="W54" s="147"/>
      <c r="X54" s="365"/>
      <c r="Y54" s="366">
        <f>SUM(Y52:Y53)</f>
        <v>0</v>
      </c>
      <c r="Z54" s="577">
        <f>SUM(Z52:Z53)</f>
        <v>0</v>
      </c>
      <c r="AA54" s="55"/>
      <c r="AE54" s="13"/>
      <c r="AG54" s="55"/>
    </row>
    <row r="55" spans="1:35" x14ac:dyDescent="0.2">
      <c r="A55" s="527" t="s">
        <v>39</v>
      </c>
      <c r="B55" s="150"/>
      <c r="C55" s="151"/>
      <c r="D55" s="151"/>
      <c r="E55" s="151"/>
      <c r="F55" s="151"/>
      <c r="G55" s="151"/>
      <c r="H55" s="151"/>
      <c r="I55" s="152"/>
      <c r="J55" s="152"/>
      <c r="K55" s="153"/>
      <c r="L55" s="367"/>
      <c r="M55" s="366">
        <f>M51+M54</f>
        <v>0</v>
      </c>
      <c r="N55" s="153"/>
      <c r="O55" s="367"/>
      <c r="P55" s="366">
        <f>P51+P54</f>
        <v>0</v>
      </c>
      <c r="Q55" s="153"/>
      <c r="R55" s="367"/>
      <c r="S55" s="366">
        <f>S51+S54</f>
        <v>0</v>
      </c>
      <c r="T55" s="153"/>
      <c r="U55" s="367"/>
      <c r="V55" s="366">
        <f>V51+V54</f>
        <v>0</v>
      </c>
      <c r="W55" s="153"/>
      <c r="X55" s="367"/>
      <c r="Y55" s="366">
        <f>Y51+Y54</f>
        <v>0</v>
      </c>
      <c r="Z55" s="578">
        <f>Z51+Z54</f>
        <v>0</v>
      </c>
      <c r="AA55" s="48"/>
      <c r="AE55" s="4"/>
      <c r="AG55" s="48"/>
    </row>
    <row r="56" spans="1:35" ht="13.5" thickBot="1" x14ac:dyDescent="0.25">
      <c r="A56" s="763"/>
      <c r="B56" s="661"/>
      <c r="C56" s="662"/>
      <c r="D56" s="662"/>
      <c r="E56" s="662"/>
      <c r="F56" s="662"/>
      <c r="G56" s="662"/>
      <c r="H56" s="662"/>
      <c r="I56" s="664"/>
      <c r="J56" s="664"/>
      <c r="K56" s="664"/>
      <c r="L56" s="653"/>
      <c r="M56" s="653"/>
      <c r="N56" s="653"/>
      <c r="O56" s="653"/>
      <c r="P56" s="653"/>
      <c r="Q56" s="653"/>
      <c r="R56" s="653"/>
      <c r="S56" s="653"/>
      <c r="T56" s="653"/>
      <c r="U56" s="653"/>
      <c r="V56" s="653"/>
      <c r="W56" s="653"/>
      <c r="X56" s="653"/>
      <c r="Y56" s="653"/>
      <c r="Z56" s="894"/>
      <c r="AA56" s="6"/>
      <c r="AE56" s="4"/>
      <c r="AG56" s="6"/>
    </row>
    <row r="57" spans="1:35" ht="13.5" thickBot="1" x14ac:dyDescent="0.25">
      <c r="A57" s="963" t="s">
        <v>32</v>
      </c>
      <c r="B57" s="964"/>
      <c r="C57" s="964"/>
      <c r="D57" s="964"/>
      <c r="E57" s="964"/>
      <c r="F57" s="964"/>
      <c r="G57" s="964"/>
      <c r="H57" s="964"/>
      <c r="I57" s="964"/>
      <c r="J57" s="965"/>
      <c r="K57" s="154"/>
      <c r="L57" s="349"/>
      <c r="M57" s="350">
        <f>M17+M22+M27+M35+M46+M55</f>
        <v>0</v>
      </c>
      <c r="N57" s="154"/>
      <c r="O57" s="349"/>
      <c r="P57" s="350">
        <f>P17+P22+P27+P35+P46+P55</f>
        <v>0</v>
      </c>
      <c r="Q57" s="154"/>
      <c r="R57" s="349"/>
      <c r="S57" s="350">
        <f>S17+S22+S27+S35+S46+S55</f>
        <v>0</v>
      </c>
      <c r="T57" s="154"/>
      <c r="U57" s="349"/>
      <c r="V57" s="350">
        <f>V17+V22+V27+V35+V46+V55</f>
        <v>0</v>
      </c>
      <c r="W57" s="154"/>
      <c r="X57" s="349"/>
      <c r="Y57" s="350">
        <f>Y17+Y22+Y27+Y35+Y46+Y55</f>
        <v>0</v>
      </c>
      <c r="Z57" s="431">
        <f>Z17+Z22+Z27+Z35+Z46+Z55</f>
        <v>0</v>
      </c>
      <c r="AA57" s="48"/>
      <c r="AE57" s="4"/>
      <c r="AG57" s="48"/>
    </row>
    <row r="58" spans="1:35" x14ac:dyDescent="0.2">
      <c r="A58" s="766"/>
      <c r="B58" s="656"/>
      <c r="C58" s="663"/>
      <c r="D58" s="761"/>
      <c r="E58" s="761"/>
      <c r="F58" s="761"/>
      <c r="G58" s="761"/>
      <c r="H58" s="761"/>
      <c r="I58" s="664"/>
      <c r="J58" s="664"/>
      <c r="K58" s="664"/>
      <c r="L58" s="653"/>
      <c r="M58" s="653"/>
      <c r="N58" s="653"/>
      <c r="O58" s="653"/>
      <c r="P58" s="653"/>
      <c r="Q58" s="653"/>
      <c r="R58" s="653"/>
      <c r="S58" s="653"/>
      <c r="T58" s="653"/>
      <c r="U58" s="653"/>
      <c r="V58" s="653"/>
      <c r="W58" s="653"/>
      <c r="X58" s="653"/>
      <c r="Y58" s="653"/>
      <c r="Z58" s="894"/>
      <c r="AA58" s="6"/>
      <c r="AC58" s="14"/>
      <c r="AD58" s="14"/>
      <c r="AE58" s="15"/>
      <c r="AF58" s="14"/>
      <c r="AG58" s="6"/>
      <c r="AH58" s="14"/>
      <c r="AI58" s="14"/>
    </row>
    <row r="59" spans="1:35" x14ac:dyDescent="0.2">
      <c r="A59" s="507" t="s">
        <v>33</v>
      </c>
      <c r="B59" s="36"/>
      <c r="C59" s="26"/>
      <c r="D59" s="26"/>
      <c r="E59" s="26"/>
      <c r="F59" s="26"/>
      <c r="G59" s="26"/>
      <c r="H59" s="26"/>
      <c r="I59" s="27"/>
      <c r="J59" s="27"/>
      <c r="K59" s="27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532"/>
      <c r="AA59" s="9"/>
      <c r="AE59" s="4"/>
      <c r="AG59" s="9"/>
    </row>
    <row r="60" spans="1:35" x14ac:dyDescent="0.2">
      <c r="A60" s="769" t="s">
        <v>34</v>
      </c>
      <c r="B60" s="770"/>
      <c r="C60" s="770"/>
      <c r="D60" s="770"/>
      <c r="E60" s="770"/>
      <c r="F60" s="770"/>
      <c r="G60" s="770"/>
      <c r="H60" s="770"/>
      <c r="I60" s="770"/>
      <c r="J60" s="771"/>
      <c r="K60" s="155"/>
      <c r="L60" s="906"/>
      <c r="M60" s="907"/>
      <c r="N60" s="155"/>
      <c r="O60" s="906"/>
      <c r="P60" s="907"/>
      <c r="Q60" s="155"/>
      <c r="R60" s="906"/>
      <c r="S60" s="907"/>
      <c r="T60" s="155"/>
      <c r="U60" s="906"/>
      <c r="V60" s="907"/>
      <c r="W60" s="155"/>
      <c r="X60" s="906"/>
      <c r="Y60" s="907"/>
      <c r="Z60" s="894"/>
      <c r="AA60" s="6"/>
      <c r="AE60" s="4"/>
      <c r="AG60" s="6"/>
    </row>
    <row r="61" spans="1:35" s="6" customFormat="1" ht="13.5" customHeight="1" thickBot="1" x14ac:dyDescent="0.25">
      <c r="A61" s="799" t="s">
        <v>109</v>
      </c>
      <c r="B61" s="613"/>
      <c r="C61" s="613"/>
      <c r="D61" s="613"/>
      <c r="E61" s="613"/>
      <c r="F61" s="613"/>
      <c r="G61" s="613"/>
      <c r="H61" s="613"/>
      <c r="I61" s="613"/>
      <c r="J61" s="614"/>
      <c r="K61" s="264"/>
      <c r="L61" s="157"/>
      <c r="M61" s="494">
        <f>M57-(M22+M35+M41+M42+M55)+IF(SUM($L$51:M$51)&gt;25000,MAX(0,25000-SUM($L51:L51)),M$51)+IF(SUM($L$54:M$54)&gt;25000,MAX(0,25000-SUM($L54:L54)),M$54)</f>
        <v>0</v>
      </c>
      <c r="N61" s="264"/>
      <c r="O61" s="157"/>
      <c r="P61" s="494">
        <f>P57-(P22+P35+P41+P42+P55)+IF(SUM($L$51:P$51)&gt;25000,MAX(0,25000-SUM($L51:O51)),P$51)+IF(SUM($L$54:P$54)&gt;25000,MAX(0,25000-SUM($L54:O54)),P$54)</f>
        <v>0</v>
      </c>
      <c r="Q61" s="264"/>
      <c r="R61" s="157"/>
      <c r="S61" s="494">
        <f>S57-(S22+S35+S41+S42+S55)+IF(SUM($L$51:S$51)&gt;25000,MAX(0,25000-SUM($L51:R51)),S$51)+IF(SUM($L$54:S$54)&gt;25000,MAX(0,25000-SUM($L54:R54)),S$54)</f>
        <v>0</v>
      </c>
      <c r="T61" s="264"/>
      <c r="U61" s="157"/>
      <c r="V61" s="494">
        <f>V57-(V22+V35+V41+V42+V55)+IF(SUM($L$51:V$51)&gt;25000,MAX(0,25000-SUM($L51:U51)),V$51)+IF(SUM($L$54:V$54)&gt;25000,MAX(0,25000-SUM($L54:U54)),V$54)</f>
        <v>0</v>
      </c>
      <c r="W61" s="264"/>
      <c r="X61" s="157"/>
      <c r="Y61" s="494">
        <f>Y57-(Y22+Y35+Y41+Y42+Y55)+IF(SUM($L$51:Y$51)&gt;25000,MAX(0,25000-SUM($L51:X51)),Y$51)+IF(SUM($L$54:Y$54)&gt;25000,MAX(0,25000-SUM($L54:X54)),Y$54)</f>
        <v>0</v>
      </c>
      <c r="Z61" s="579">
        <f>SUM(M61:Y61)</f>
        <v>0</v>
      </c>
      <c r="AA61" s="56"/>
      <c r="AE61" s="16"/>
      <c r="AG61" s="56"/>
    </row>
    <row r="62" spans="1:35" s="5" customFormat="1" ht="13.5" thickBot="1" x14ac:dyDescent="0.25">
      <c r="A62" s="603" t="s">
        <v>35</v>
      </c>
      <c r="B62" s="604"/>
      <c r="C62" s="604"/>
      <c r="D62" s="604"/>
      <c r="E62" s="604"/>
      <c r="F62" s="604"/>
      <c r="G62" s="604"/>
      <c r="H62" s="604"/>
      <c r="I62" s="604"/>
      <c r="J62" s="71">
        <v>0.05</v>
      </c>
      <c r="K62" s="159"/>
      <c r="L62" s="369"/>
      <c r="M62" s="350">
        <f>ROUND(M61*$J$62,0)</f>
        <v>0</v>
      </c>
      <c r="N62" s="159"/>
      <c r="O62" s="369"/>
      <c r="P62" s="350">
        <f>ROUND(P61*$J$62,0)</f>
        <v>0</v>
      </c>
      <c r="Q62" s="159"/>
      <c r="R62" s="369"/>
      <c r="S62" s="350">
        <f>ROUND(S61*$J$62,0)</f>
        <v>0</v>
      </c>
      <c r="T62" s="159"/>
      <c r="U62" s="369"/>
      <c r="V62" s="350">
        <f>ROUND(V61*$J$62,0)</f>
        <v>0</v>
      </c>
      <c r="W62" s="159"/>
      <c r="X62" s="369"/>
      <c r="Y62" s="350">
        <f>ROUND(Y61*$J$62,0)</f>
        <v>0</v>
      </c>
      <c r="Z62" s="431">
        <f>SUM(M62:Y62)</f>
        <v>0</v>
      </c>
      <c r="AA62" s="48"/>
      <c r="AE62" s="17"/>
      <c r="AG62" s="48"/>
    </row>
    <row r="63" spans="1:35" ht="13.5" thickBot="1" x14ac:dyDescent="0.25">
      <c r="A63" s="33" t="s">
        <v>36</v>
      </c>
      <c r="B63" s="38"/>
      <c r="C63" s="34"/>
      <c r="D63" s="34"/>
      <c r="E63" s="34"/>
      <c r="F63" s="34"/>
      <c r="G63" s="34"/>
      <c r="H63" s="34"/>
      <c r="I63" s="35"/>
      <c r="J63" s="35"/>
      <c r="K63" s="160"/>
      <c r="L63" s="370"/>
      <c r="M63" s="371">
        <f>M57+M62</f>
        <v>0</v>
      </c>
      <c r="N63" s="160"/>
      <c r="O63" s="370"/>
      <c r="P63" s="371">
        <f>P57+P62</f>
        <v>0</v>
      </c>
      <c r="Q63" s="160"/>
      <c r="R63" s="370"/>
      <c r="S63" s="371">
        <f>S57+S62</f>
        <v>0</v>
      </c>
      <c r="T63" s="160"/>
      <c r="U63" s="370"/>
      <c r="V63" s="371">
        <f>V57+V62</f>
        <v>0</v>
      </c>
      <c r="W63" s="160"/>
      <c r="X63" s="370"/>
      <c r="Y63" s="371">
        <f>Y57+Y62</f>
        <v>0</v>
      </c>
      <c r="Z63" s="453">
        <f>Z57+Z62</f>
        <v>0</v>
      </c>
      <c r="AA63" s="48"/>
      <c r="AE63" s="4"/>
      <c r="AG63" s="48"/>
    </row>
  </sheetData>
  <sheetProtection formatCells="0" formatColumns="0" formatRows="0" insertColumns="0" insertRows="0" insertHyperlinks="0" deleteColumns="0" deleteRows="0" sort="0" autoFilter="0" pivotTables="0"/>
  <customSheetViews>
    <customSheetView guid="{843BFCF6-AF66-4DE9-9087-32A819643FC6}" fitToPage="1">
      <selection activeCell="B7" sqref="B7"/>
      <pageMargins left="0.7" right="0.7" top="0.75" bottom="0.75" header="0.3" footer="0.3"/>
      <pageSetup scale="70" orientation="portrait" r:id="rId1"/>
    </customSheetView>
  </customSheetViews>
  <mergeCells count="22">
    <mergeCell ref="X60:Y60"/>
    <mergeCell ref="A57:J57"/>
    <mergeCell ref="L60:M60"/>
    <mergeCell ref="O60:P60"/>
    <mergeCell ref="R60:S60"/>
    <mergeCell ref="U60:V60"/>
    <mergeCell ref="A3:A4"/>
    <mergeCell ref="B3:B4"/>
    <mergeCell ref="A29:B29"/>
    <mergeCell ref="I53:J53"/>
    <mergeCell ref="B53:D53"/>
    <mergeCell ref="I54:J54"/>
    <mergeCell ref="I49:J49"/>
    <mergeCell ref="I50:J50"/>
    <mergeCell ref="B50:D50"/>
    <mergeCell ref="I51:J51"/>
    <mergeCell ref="I52:J52"/>
    <mergeCell ref="AG3:AG4"/>
    <mergeCell ref="AH3:AH4"/>
    <mergeCell ref="B1:R1"/>
    <mergeCell ref="AB3:AF4"/>
    <mergeCell ref="W3:Y4"/>
  </mergeCells>
  <conditionalFormatting sqref="D6:H15">
    <cfRule type="expression" dxfId="7" priority="3">
      <formula>$C6="sum"</formula>
    </cfRule>
    <cfRule type="expression" dxfId="6" priority="4">
      <formula>$C6="acad"</formula>
    </cfRule>
    <cfRule type="expression" dxfId="5" priority="5">
      <formula>$C6="cal"</formula>
    </cfRule>
    <cfRule type="expression" dxfId="4" priority="6">
      <formula>$C6="hourly"</formula>
    </cfRule>
    <cfRule type="expression" dxfId="3" priority="7">
      <formula>$C6="grad"</formula>
    </cfRule>
  </conditionalFormatting>
  <conditionalFormatting sqref="J6:J15">
    <cfRule type="expression" dxfId="2" priority="1" stopIfTrue="1">
      <formula>#REF!="grad"</formula>
    </cfRule>
    <cfRule type="expression" dxfId="1" priority="2">
      <formula>#REF!&lt;&gt;"grad"</formula>
    </cfRule>
  </conditionalFormatting>
  <pageMargins left="0.7" right="0.7" top="0.75" bottom="0.75" header="0.3" footer="0.3"/>
  <pageSetup scale="31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3"/>
  <sheetViews>
    <sheetView topLeftCell="A3" zoomScaleNormal="100" workbookViewId="0">
      <selection activeCell="A2" sqref="A1:XFD2"/>
    </sheetView>
  </sheetViews>
  <sheetFormatPr defaultRowHeight="12.75" x14ac:dyDescent="0.2"/>
  <cols>
    <col min="1" max="1" width="14.140625" customWidth="1"/>
    <col min="2" max="2" width="10.140625" bestFit="1" customWidth="1"/>
    <col min="3" max="3" width="10.5703125" bestFit="1" customWidth="1"/>
    <col min="4" max="4" width="12.42578125" bestFit="1" customWidth="1"/>
    <col min="5" max="5" width="10.42578125" bestFit="1" customWidth="1"/>
    <col min="6" max="6" width="12" bestFit="1" customWidth="1"/>
    <col min="8" max="8" width="10.28515625" bestFit="1" customWidth="1"/>
    <col min="9" max="9" width="14.85546875" bestFit="1" customWidth="1"/>
    <col min="10" max="10" width="15.85546875" customWidth="1"/>
    <col min="11" max="11" width="9.140625" customWidth="1"/>
    <col min="12" max="12" width="13.5703125" hidden="1" customWidth="1"/>
    <col min="13" max="13" width="19.7109375" hidden="1" customWidth="1"/>
    <col min="14" max="14" width="10" customWidth="1"/>
  </cols>
  <sheetData>
    <row r="1" spans="1:13" ht="36" hidden="1" customHeight="1" x14ac:dyDescent="0.2">
      <c r="A1" s="968" t="s">
        <v>141</v>
      </c>
      <c r="B1" s="968"/>
      <c r="C1" s="968"/>
      <c r="D1" s="968"/>
      <c r="E1" s="968"/>
      <c r="L1" s="299" t="s">
        <v>142</v>
      </c>
      <c r="M1" s="77"/>
    </row>
    <row r="2" spans="1:13" ht="20.25" hidden="1" customHeight="1" x14ac:dyDescent="0.2">
      <c r="A2" s="300" t="s">
        <v>143</v>
      </c>
      <c r="B2" s="300" t="s">
        <v>144</v>
      </c>
      <c r="C2" s="300" t="s">
        <v>145</v>
      </c>
      <c r="D2" s="300" t="s">
        <v>41</v>
      </c>
      <c r="E2" s="300" t="s">
        <v>146</v>
      </c>
      <c r="L2" s="266" t="s">
        <v>102</v>
      </c>
      <c r="M2" s="267">
        <v>0.40379999999999999</v>
      </c>
    </row>
    <row r="3" spans="1:13" s="1" customFormat="1" ht="27" customHeight="1" thickBot="1" x14ac:dyDescent="0.25">
      <c r="A3" s="270"/>
      <c r="B3" s="270"/>
      <c r="C3" s="270"/>
      <c r="D3" s="270"/>
      <c r="E3" s="270"/>
      <c r="F3" s="270"/>
      <c r="H3" s="338"/>
      <c r="I3" s="339"/>
      <c r="L3" s="266" t="s">
        <v>145</v>
      </c>
      <c r="M3" s="267">
        <v>0.30370000000000003</v>
      </c>
    </row>
    <row r="4" spans="1:13" s="1" customFormat="1" ht="13.5" thickBot="1" x14ac:dyDescent="0.25">
      <c r="A4" s="969" t="s">
        <v>139</v>
      </c>
      <c r="B4" s="970"/>
      <c r="C4" s="970"/>
      <c r="D4" s="971"/>
      <c r="E4" s="270"/>
      <c r="L4" s="266" t="s">
        <v>103</v>
      </c>
      <c r="M4" s="267">
        <v>0.40799999999999997</v>
      </c>
    </row>
    <row r="5" spans="1:13" s="1" customFormat="1" x14ac:dyDescent="0.2">
      <c r="A5" s="976" t="s">
        <v>128</v>
      </c>
      <c r="B5" s="977"/>
      <c r="C5" s="271">
        <v>0.03</v>
      </c>
      <c r="D5" s="272" t="s">
        <v>132</v>
      </c>
      <c r="E5" s="270"/>
      <c r="L5" s="266" t="s">
        <v>15</v>
      </c>
      <c r="M5" s="267">
        <v>0.11550000000000001</v>
      </c>
    </row>
    <row r="6" spans="1:13" s="1" customFormat="1" x14ac:dyDescent="0.2">
      <c r="A6" s="972" t="s">
        <v>138</v>
      </c>
      <c r="B6" s="973"/>
      <c r="C6" s="301">
        <v>45108</v>
      </c>
      <c r="D6" s="273" t="s">
        <v>134</v>
      </c>
      <c r="E6" s="270"/>
      <c r="L6" s="266" t="s">
        <v>42</v>
      </c>
      <c r="M6" s="268">
        <v>0</v>
      </c>
    </row>
    <row r="7" spans="1:13" s="1" customFormat="1" x14ac:dyDescent="0.2">
      <c r="A7" s="972" t="s">
        <v>129</v>
      </c>
      <c r="B7" s="973"/>
      <c r="C7" s="274">
        <v>100000</v>
      </c>
      <c r="D7" s="273" t="s">
        <v>133</v>
      </c>
      <c r="E7" s="270"/>
      <c r="L7" s="266" t="s">
        <v>14</v>
      </c>
      <c r="M7" s="267">
        <v>6.4699999999999994E-2</v>
      </c>
    </row>
    <row r="8" spans="1:13" s="1" customFormat="1" x14ac:dyDescent="0.2">
      <c r="A8" s="972" t="s">
        <v>130</v>
      </c>
      <c r="B8" s="973"/>
      <c r="C8" s="301">
        <v>45292</v>
      </c>
      <c r="D8" s="273" t="s">
        <v>134</v>
      </c>
      <c r="E8" s="897" t="str">
        <f>IF(C8&lt;C6,"ERROR - Proposal/Salary Start Date must be after Current FY Start Date","")</f>
        <v/>
      </c>
      <c r="L8" s="266" t="s">
        <v>41</v>
      </c>
      <c r="M8" s="269">
        <v>4416</v>
      </c>
    </row>
    <row r="9" spans="1:13" s="1" customFormat="1" ht="13.5" thickBot="1" x14ac:dyDescent="0.25">
      <c r="A9" s="974" t="s">
        <v>131</v>
      </c>
      <c r="B9" s="975"/>
      <c r="C9" s="265">
        <f>IF(MOD(DATEDIF(C6,C8,"M"),12 )=0,C7*(1+C5)^(ROUNDDOWN(DATEDIF(C6,C8,"M")/12,0)), (C7*(1+C5)^(ROUNDDOWN(DATEDIF(C6,C8,"M")/12,0))*(MOD(DATEDIF(C8,DATE(YEAR(C8)+1,MONTH(C6),1),"M"),12)/12))+(C7*(1+C5)^((ROUNDDOWN(DATEDIF(C6,C8,"M")/12,0))+1)*((12-(MOD(DATEDIF(C8,DATE(YEAR(C8)+1,MONTH(C6),1),"M"),12)))/12)))</f>
        <v>101500</v>
      </c>
      <c r="D9" s="275" t="s">
        <v>133</v>
      </c>
      <c r="E9" s="270"/>
      <c r="L9" s="266" t="s">
        <v>12</v>
      </c>
      <c r="M9" s="267">
        <v>0.16900000000000001</v>
      </c>
    </row>
    <row r="10" spans="1:13" s="1" customFormat="1" x14ac:dyDescent="0.2">
      <c r="A10" s="270"/>
      <c r="B10" s="270"/>
      <c r="C10" s="270"/>
      <c r="D10" s="270"/>
      <c r="E10" s="270"/>
      <c r="F10" s="270"/>
      <c r="G10" s="270"/>
      <c r="H10" s="169"/>
      <c r="I10" s="44"/>
      <c r="L10" s="266" t="s">
        <v>13</v>
      </c>
      <c r="M10" s="267">
        <v>6.4699999999999994E-2</v>
      </c>
    </row>
    <row r="11" spans="1:13" s="1" customFormat="1" ht="13.5" thickBot="1" x14ac:dyDescent="0.25">
      <c r="L11" s="266" t="s">
        <v>140</v>
      </c>
      <c r="M11" s="267">
        <v>0.1043</v>
      </c>
    </row>
    <row r="12" spans="1:13" s="1" customFormat="1" ht="13.5" thickBot="1" x14ac:dyDescent="0.25">
      <c r="A12" s="969" t="s">
        <v>66</v>
      </c>
      <c r="B12" s="970"/>
      <c r="C12" s="970"/>
      <c r="D12" s="970"/>
      <c r="E12" s="970"/>
      <c r="F12" s="971"/>
      <c r="H12" s="302" t="s">
        <v>105</v>
      </c>
      <c r="I12" s="303" t="s">
        <v>106</v>
      </c>
    </row>
    <row r="13" spans="1:13" s="1" customFormat="1" x14ac:dyDescent="0.2">
      <c r="A13" s="59"/>
      <c r="B13" s="57"/>
      <c r="C13" s="57"/>
      <c r="D13" s="62" t="s">
        <v>9</v>
      </c>
      <c r="E13" s="178">
        <v>221900</v>
      </c>
      <c r="F13" s="58"/>
      <c r="H13" s="276" t="s">
        <v>93</v>
      </c>
      <c r="I13" s="277">
        <f>E13</f>
        <v>221900</v>
      </c>
      <c r="K13" s="278"/>
    </row>
    <row r="14" spans="1:13" s="1" customFormat="1" ht="13.5" thickBot="1" x14ac:dyDescent="0.25">
      <c r="A14" s="60"/>
      <c r="C14" s="2" t="s">
        <v>69</v>
      </c>
      <c r="D14" s="74" t="s">
        <v>70</v>
      </c>
      <c r="E14" s="2" t="s">
        <v>10</v>
      </c>
      <c r="F14" s="61" t="s">
        <v>71</v>
      </c>
      <c r="H14" s="279" t="s">
        <v>92</v>
      </c>
      <c r="I14" s="280">
        <f>I13/12*9</f>
        <v>166425</v>
      </c>
      <c r="K14" s="278"/>
    </row>
    <row r="15" spans="1:13" s="1" customFormat="1" x14ac:dyDescent="0.2">
      <c r="A15" s="72" t="s">
        <v>11</v>
      </c>
      <c r="B15" s="66">
        <v>60000</v>
      </c>
      <c r="C15" s="304">
        <f>B15/B17</f>
        <v>0.23076923076923078</v>
      </c>
      <c r="D15" s="68">
        <f>ROUND(C15*E13,0)</f>
        <v>51208</v>
      </c>
      <c r="E15" s="304">
        <v>0.1</v>
      </c>
      <c r="F15" s="73">
        <f>D15*E15</f>
        <v>5120.8</v>
      </c>
      <c r="H15" s="306"/>
      <c r="I15" s="307"/>
      <c r="K15" s="278"/>
    </row>
    <row r="16" spans="1:13" s="1" customFormat="1" x14ac:dyDescent="0.2">
      <c r="A16" s="72" t="s">
        <v>137</v>
      </c>
      <c r="B16" s="66">
        <v>200000</v>
      </c>
      <c r="C16" s="304">
        <f>B16/B17</f>
        <v>0.76923076923076927</v>
      </c>
      <c r="D16" s="68">
        <f>ROUND(E13*C16,0)</f>
        <v>170692</v>
      </c>
      <c r="E16" s="304">
        <v>0.1</v>
      </c>
      <c r="F16" s="73">
        <f>D16*E16</f>
        <v>17069.2</v>
      </c>
    </row>
    <row r="17" spans="1:6" s="1" customFormat="1" ht="13.5" thickBot="1" x14ac:dyDescent="0.25">
      <c r="A17" s="63" t="s">
        <v>16</v>
      </c>
      <c r="B17" s="67">
        <f>SUM(B15:B16)</f>
        <v>260000</v>
      </c>
      <c r="C17" s="64"/>
      <c r="D17" s="67">
        <f>SUM(D15:D16)</f>
        <v>221900</v>
      </c>
      <c r="E17" s="64"/>
      <c r="F17" s="65"/>
    </row>
    <row r="18" spans="1:6" s="1" customFormat="1" x14ac:dyDescent="0.2"/>
    <row r="19" spans="1:6" s="1" customFormat="1" ht="13.5" thickBot="1" x14ac:dyDescent="0.25"/>
    <row r="20" spans="1:6" s="1" customFormat="1" ht="13.5" thickBot="1" x14ac:dyDescent="0.25">
      <c r="A20" s="969" t="s">
        <v>67</v>
      </c>
      <c r="B20" s="970"/>
      <c r="C20" s="970"/>
      <c r="D20" s="970"/>
      <c r="E20" s="971"/>
    </row>
    <row r="21" spans="1:6" s="1" customFormat="1" x14ac:dyDescent="0.2">
      <c r="A21" s="984"/>
      <c r="B21" s="985"/>
      <c r="C21" s="281" t="s">
        <v>2</v>
      </c>
      <c r="D21" s="305" t="s">
        <v>55</v>
      </c>
      <c r="E21" s="282" t="s">
        <v>8</v>
      </c>
    </row>
    <row r="22" spans="1:6" s="1" customFormat="1" x14ac:dyDescent="0.2">
      <c r="A22" s="978" t="s">
        <v>56</v>
      </c>
      <c r="B22" s="979"/>
      <c r="C22" s="283">
        <v>399.375</v>
      </c>
      <c r="D22" s="284">
        <v>4</v>
      </c>
      <c r="E22" s="285">
        <f t="shared" ref="E22:E29" si="0">C22*D22</f>
        <v>1597.5</v>
      </c>
    </row>
    <row r="23" spans="1:6" s="1" customFormat="1" x14ac:dyDescent="0.2">
      <c r="A23" s="980" t="s">
        <v>136</v>
      </c>
      <c r="B23" s="981"/>
      <c r="C23" s="286">
        <v>57</v>
      </c>
      <c r="D23" s="287">
        <v>2</v>
      </c>
      <c r="E23" s="288">
        <f t="shared" si="0"/>
        <v>114</v>
      </c>
    </row>
    <row r="24" spans="1:6" s="1" customFormat="1" x14ac:dyDescent="0.2">
      <c r="A24" s="980" t="s">
        <v>135</v>
      </c>
      <c r="B24" s="981"/>
      <c r="C24" s="286">
        <v>76</v>
      </c>
      <c r="D24" s="287">
        <v>3</v>
      </c>
      <c r="E24" s="288">
        <f t="shared" si="0"/>
        <v>228</v>
      </c>
    </row>
    <row r="25" spans="1:6" s="1" customFormat="1" x14ac:dyDescent="0.2">
      <c r="A25" s="980" t="s">
        <v>57</v>
      </c>
      <c r="B25" s="981"/>
      <c r="C25" s="286">
        <v>0.57999999999999996</v>
      </c>
      <c r="D25" s="287">
        <f>13.85*2</f>
        <v>27.7</v>
      </c>
      <c r="E25" s="288">
        <f t="shared" si="0"/>
        <v>16.065999999999999</v>
      </c>
    </row>
    <row r="26" spans="1:6" s="1" customFormat="1" x14ac:dyDescent="0.2">
      <c r="A26" s="980" t="s">
        <v>58</v>
      </c>
      <c r="B26" s="981"/>
      <c r="C26" s="286">
        <v>500</v>
      </c>
      <c r="D26" s="287">
        <v>1</v>
      </c>
      <c r="E26" s="288">
        <f t="shared" si="0"/>
        <v>500</v>
      </c>
    </row>
    <row r="27" spans="1:6" s="1" customFormat="1" x14ac:dyDescent="0.2">
      <c r="A27" s="980" t="s">
        <v>59</v>
      </c>
      <c r="B27" s="981"/>
      <c r="C27" s="286">
        <v>1040</v>
      </c>
      <c r="D27" s="287">
        <v>1</v>
      </c>
      <c r="E27" s="288">
        <f t="shared" si="0"/>
        <v>1040</v>
      </c>
    </row>
    <row r="28" spans="1:6" s="1" customFormat="1" x14ac:dyDescent="0.2">
      <c r="A28" s="980" t="s">
        <v>60</v>
      </c>
      <c r="B28" s="981"/>
      <c r="C28" s="286">
        <v>9</v>
      </c>
      <c r="D28" s="287">
        <v>5</v>
      </c>
      <c r="E28" s="288">
        <f t="shared" si="0"/>
        <v>45</v>
      </c>
    </row>
    <row r="29" spans="1:6" s="1" customFormat="1" x14ac:dyDescent="0.2">
      <c r="A29" s="982" t="s">
        <v>61</v>
      </c>
      <c r="B29" s="983"/>
      <c r="C29" s="289">
        <v>30</v>
      </c>
      <c r="D29" s="290">
        <v>4</v>
      </c>
      <c r="E29" s="291">
        <f t="shared" si="0"/>
        <v>120</v>
      </c>
    </row>
    <row r="30" spans="1:6" s="1" customFormat="1" ht="15.75" thickBot="1" x14ac:dyDescent="0.3">
      <c r="A30" s="292"/>
      <c r="B30" s="64"/>
      <c r="C30" s="64"/>
      <c r="D30" s="293" t="s">
        <v>8</v>
      </c>
      <c r="E30" s="294">
        <f>ROUNDUP(SUM(E22:E29),0)</f>
        <v>3661</v>
      </c>
    </row>
    <row r="31" spans="1:6" s="1" customFormat="1" ht="13.5" thickBot="1" x14ac:dyDescent="0.25"/>
    <row r="32" spans="1:6" s="1" customFormat="1" ht="13.5" thickBot="1" x14ac:dyDescent="0.25">
      <c r="A32" s="969" t="s">
        <v>99</v>
      </c>
      <c r="B32" s="970"/>
      <c r="C32" s="971"/>
      <c r="E32" s="969" t="s">
        <v>147</v>
      </c>
      <c r="F32" s="971"/>
    </row>
    <row r="33" spans="1:6" s="1" customFormat="1" ht="13.5" thickBot="1" x14ac:dyDescent="0.25">
      <c r="A33" s="295" t="s">
        <v>100</v>
      </c>
      <c r="B33" s="308" t="s">
        <v>81</v>
      </c>
      <c r="C33" s="309" t="s">
        <v>101</v>
      </c>
      <c r="E33" s="310" t="s">
        <v>81</v>
      </c>
      <c r="F33" s="311" t="s">
        <v>101</v>
      </c>
    </row>
    <row r="34" spans="1:6" s="1" customFormat="1" x14ac:dyDescent="0.2">
      <c r="A34" s="312">
        <v>1</v>
      </c>
      <c r="B34" s="313">
        <f>C34*3</f>
        <v>0.23076923076923078</v>
      </c>
      <c r="C34" s="314">
        <f>A34/13</f>
        <v>7.6923076923076927E-2</v>
      </c>
      <c r="E34" s="315">
        <v>1</v>
      </c>
      <c r="F34" s="316">
        <f>E34/9</f>
        <v>0.1111111111111111</v>
      </c>
    </row>
    <row r="35" spans="1:6" s="1" customFormat="1" x14ac:dyDescent="0.2">
      <c r="A35" s="312">
        <v>2</v>
      </c>
      <c r="B35" s="313">
        <f>C35*3</f>
        <v>0.46153846153846156</v>
      </c>
      <c r="C35" s="314">
        <f>A35/13</f>
        <v>0.15384615384615385</v>
      </c>
      <c r="E35" s="317">
        <v>2</v>
      </c>
      <c r="F35" s="318">
        <f t="shared" ref="F35:F42" si="1">E35/9</f>
        <v>0.22222222222222221</v>
      </c>
    </row>
    <row r="36" spans="1:6" s="1" customFormat="1" x14ac:dyDescent="0.2">
      <c r="A36" s="312">
        <v>3</v>
      </c>
      <c r="B36" s="313">
        <f>C36*3</f>
        <v>0.69230769230769229</v>
      </c>
      <c r="C36" s="314">
        <f>A36/13</f>
        <v>0.23076923076923078</v>
      </c>
      <c r="E36" s="317">
        <v>3</v>
      </c>
      <c r="F36" s="318">
        <f t="shared" si="1"/>
        <v>0.33333333333333331</v>
      </c>
    </row>
    <row r="37" spans="1:6" s="1" customFormat="1" x14ac:dyDescent="0.2">
      <c r="A37" s="312">
        <v>4</v>
      </c>
      <c r="B37" s="313">
        <f>C37*3</f>
        <v>0.92307692307692313</v>
      </c>
      <c r="C37" s="314">
        <f>A37/13</f>
        <v>0.30769230769230771</v>
      </c>
      <c r="E37" s="317">
        <v>4</v>
      </c>
      <c r="F37" s="318">
        <f t="shared" si="1"/>
        <v>0.44444444444444442</v>
      </c>
    </row>
    <row r="38" spans="1:6" s="1" customFormat="1" x14ac:dyDescent="0.2">
      <c r="A38" s="319">
        <f>C38*13</f>
        <v>4.333333333333333</v>
      </c>
      <c r="B38" s="313">
        <v>1</v>
      </c>
      <c r="C38" s="314">
        <f>1/3</f>
        <v>0.33333333333333331</v>
      </c>
      <c r="E38" s="317">
        <v>5</v>
      </c>
      <c r="F38" s="318">
        <f t="shared" si="1"/>
        <v>0.55555555555555558</v>
      </c>
    </row>
    <row r="39" spans="1:6" s="1" customFormat="1" x14ac:dyDescent="0.2">
      <c r="A39" s="312">
        <v>5</v>
      </c>
      <c r="B39" s="313">
        <f>C39*3</f>
        <v>1.153846153846154</v>
      </c>
      <c r="C39" s="314">
        <f>A39/13</f>
        <v>0.38461538461538464</v>
      </c>
      <c r="E39" s="317">
        <v>6</v>
      </c>
      <c r="F39" s="318">
        <f t="shared" si="1"/>
        <v>0.66666666666666663</v>
      </c>
    </row>
    <row r="40" spans="1:6" s="1" customFormat="1" x14ac:dyDescent="0.2">
      <c r="A40" s="312">
        <v>6</v>
      </c>
      <c r="B40" s="313">
        <f>C40*3</f>
        <v>1.3846153846153846</v>
      </c>
      <c r="C40" s="314">
        <f>A40/13</f>
        <v>0.46153846153846156</v>
      </c>
      <c r="E40" s="317">
        <v>7</v>
      </c>
      <c r="F40" s="318">
        <f t="shared" si="1"/>
        <v>0.77777777777777779</v>
      </c>
    </row>
    <row r="41" spans="1:6" s="1" customFormat="1" x14ac:dyDescent="0.2">
      <c r="A41" s="312">
        <v>7</v>
      </c>
      <c r="B41" s="313">
        <f>C41*3</f>
        <v>1.6153846153846154</v>
      </c>
      <c r="C41" s="314">
        <f>A41/13</f>
        <v>0.53846153846153844</v>
      </c>
      <c r="E41" s="317">
        <v>8</v>
      </c>
      <c r="F41" s="318">
        <f t="shared" si="1"/>
        <v>0.88888888888888884</v>
      </c>
    </row>
    <row r="42" spans="1:6" s="1" customFormat="1" ht="13.5" thickBot="1" x14ac:dyDescent="0.25">
      <c r="A42" s="312">
        <v>8</v>
      </c>
      <c r="B42" s="313">
        <f>C42*3</f>
        <v>1.8461538461538463</v>
      </c>
      <c r="C42" s="314">
        <f>A42/13</f>
        <v>0.61538461538461542</v>
      </c>
      <c r="E42" s="320">
        <v>9</v>
      </c>
      <c r="F42" s="321">
        <f t="shared" si="1"/>
        <v>1</v>
      </c>
    </row>
    <row r="43" spans="1:6" s="1" customFormat="1" x14ac:dyDescent="0.2">
      <c r="A43" s="319">
        <f>C43*13</f>
        <v>8.6666666666666661</v>
      </c>
      <c r="B43" s="313">
        <v>2</v>
      </c>
      <c r="C43" s="314">
        <f>2/3</f>
        <v>0.66666666666666663</v>
      </c>
    </row>
    <row r="44" spans="1:6" s="1" customFormat="1" x14ac:dyDescent="0.2">
      <c r="A44" s="312">
        <v>9</v>
      </c>
      <c r="B44" s="313">
        <f>C44*3</f>
        <v>2.0769230769230766</v>
      </c>
      <c r="C44" s="314">
        <f>A44/13</f>
        <v>0.69230769230769229</v>
      </c>
    </row>
    <row r="45" spans="1:6" s="1" customFormat="1" x14ac:dyDescent="0.2">
      <c r="A45" s="312">
        <v>10</v>
      </c>
      <c r="B45" s="313">
        <f>C45*3</f>
        <v>2.3076923076923079</v>
      </c>
      <c r="C45" s="314">
        <f>A45/13</f>
        <v>0.76923076923076927</v>
      </c>
    </row>
    <row r="46" spans="1:6" s="1" customFormat="1" x14ac:dyDescent="0.2">
      <c r="A46" s="312">
        <v>11</v>
      </c>
      <c r="B46" s="313">
        <f>C46*3</f>
        <v>2.5384615384615383</v>
      </c>
      <c r="C46" s="314">
        <f>A46/13</f>
        <v>0.84615384615384615</v>
      </c>
    </row>
    <row r="47" spans="1:6" s="1" customFormat="1" x14ac:dyDescent="0.2">
      <c r="A47" s="312">
        <v>12</v>
      </c>
      <c r="B47" s="313">
        <f>C47*3</f>
        <v>2.7692307692307692</v>
      </c>
      <c r="C47" s="314">
        <f>A47/13</f>
        <v>0.92307692307692313</v>
      </c>
    </row>
    <row r="48" spans="1:6" s="1" customFormat="1" ht="13.5" thickBot="1" x14ac:dyDescent="0.25">
      <c r="A48" s="322">
        <v>13</v>
      </c>
      <c r="B48" s="323">
        <f>C48*3</f>
        <v>3</v>
      </c>
      <c r="C48" s="324">
        <f>A48/13</f>
        <v>1</v>
      </c>
    </row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</sheetData>
  <sheetProtection formatCells="0" selectLockedCells="1"/>
  <customSheetViews>
    <customSheetView guid="{843BFCF6-AF66-4DE9-9087-32A819643FC6}" hiddenRows="1" topLeftCell="A10">
      <selection activeCell="C14" sqref="C14"/>
      <pageMargins left="0.7" right="0.7" top="0.75" bottom="0.75" header="0.3" footer="0.3"/>
      <pageSetup orientation="portrait" r:id="rId1"/>
    </customSheetView>
  </customSheetViews>
  <mergeCells count="20">
    <mergeCell ref="A12:F12"/>
    <mergeCell ref="A32:C32"/>
    <mergeCell ref="E32:F32"/>
    <mergeCell ref="A22:B22"/>
    <mergeCell ref="A23:B23"/>
    <mergeCell ref="A24:B24"/>
    <mergeCell ref="A25:B25"/>
    <mergeCell ref="A20:E20"/>
    <mergeCell ref="A26:B26"/>
    <mergeCell ref="A27:B27"/>
    <mergeCell ref="A28:B28"/>
    <mergeCell ref="A29:B29"/>
    <mergeCell ref="A21:B21"/>
    <mergeCell ref="A1:E1"/>
    <mergeCell ref="A4:D4"/>
    <mergeCell ref="A8:B8"/>
    <mergeCell ref="A9:B9"/>
    <mergeCell ref="A5:B5"/>
    <mergeCell ref="A6:B6"/>
    <mergeCell ref="A7:B7"/>
  </mergeCells>
  <conditionalFormatting sqref="C9">
    <cfRule type="expression" dxfId="0" priority="1" stopIfTrue="1">
      <formula>C8&lt;C6</formula>
    </cfRule>
  </conditionalFormatting>
  <hyperlinks>
    <hyperlink ref="F14" r:id="rId2" display="Fringe Benefits" xr:uid="{00000000-0004-0000-0600-000000000000}"/>
    <hyperlink ref="F13" r:id="rId3" display="NIH Budget Instructions " xr:uid="{00000000-0004-0000-0600-000001000000}"/>
  </hyperlinks>
  <pageMargins left="0.7" right="0.7" top="0.75" bottom="0.75" header="0.3" footer="0.3"/>
  <pageSetup orientation="portrait" r:id="rId4"/>
  <legacy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8"/>
  <sheetViews>
    <sheetView workbookViewId="0">
      <selection sqref="A1:XFD1048576"/>
    </sheetView>
  </sheetViews>
  <sheetFormatPr defaultRowHeight="12.75" x14ac:dyDescent="0.2"/>
  <cols>
    <col min="1" max="1" width="20" bestFit="1" customWidth="1"/>
    <col min="2" max="3" width="11.7109375" customWidth="1"/>
    <col min="4" max="4" width="12.5703125" bestFit="1" customWidth="1"/>
    <col min="5" max="9" width="11.7109375" customWidth="1"/>
    <col min="10" max="12" width="9.140625" customWidth="1"/>
  </cols>
  <sheetData>
    <row r="1" spans="1:11" x14ac:dyDescent="0.2">
      <c r="A1" s="988" t="s">
        <v>153</v>
      </c>
      <c r="B1" s="989"/>
      <c r="G1" s="201"/>
    </row>
    <row r="2" spans="1:11" x14ac:dyDescent="0.2">
      <c r="A2" s="332" t="s">
        <v>149</v>
      </c>
      <c r="B2" s="333">
        <v>100000</v>
      </c>
      <c r="G2" s="345"/>
    </row>
    <row r="3" spans="1:11" x14ac:dyDescent="0.2">
      <c r="A3" s="334" t="s">
        <v>155</v>
      </c>
      <c r="B3" s="335">
        <f>'Additional Calculations'!M2</f>
        <v>0.40379999999999999</v>
      </c>
    </row>
    <row r="4" spans="1:11" x14ac:dyDescent="0.2">
      <c r="A4" s="334" t="s">
        <v>150</v>
      </c>
      <c r="B4" s="335">
        <f>'Additional Calculations'!M5</f>
        <v>0.11550000000000001</v>
      </c>
    </row>
    <row r="5" spans="1:11" ht="13.5" thickBot="1" x14ac:dyDescent="0.25">
      <c r="A5" s="336" t="s">
        <v>154</v>
      </c>
      <c r="B5" s="337">
        <f>'Additional Calculations'!M3</f>
        <v>0.30370000000000003</v>
      </c>
    </row>
    <row r="6" spans="1:11" x14ac:dyDescent="0.2">
      <c r="A6" s="343"/>
      <c r="B6" s="344"/>
    </row>
    <row r="7" spans="1:11" ht="13.5" thickBot="1" x14ac:dyDescent="0.25">
      <c r="A7" s="77"/>
      <c r="B7" s="77"/>
      <c r="C7" s="77"/>
      <c r="D7" s="77"/>
      <c r="E7" s="77"/>
      <c r="F7" s="77"/>
      <c r="I7" s="328"/>
      <c r="J7" s="326"/>
      <c r="K7" s="327"/>
    </row>
    <row r="8" spans="1:11" x14ac:dyDescent="0.2">
      <c r="A8" s="591" t="s">
        <v>148</v>
      </c>
      <c r="B8" s="592"/>
      <c r="C8" s="592"/>
      <c r="D8" s="592"/>
      <c r="E8" s="593"/>
      <c r="F8" s="326"/>
      <c r="G8" s="327"/>
    </row>
    <row r="9" spans="1:11" x14ac:dyDescent="0.2">
      <c r="A9" s="595" t="s">
        <v>151</v>
      </c>
      <c r="B9" s="325">
        <v>0.75</v>
      </c>
      <c r="C9" s="77">
        <f>B9*12</f>
        <v>9</v>
      </c>
      <c r="D9" s="990" t="s">
        <v>163</v>
      </c>
      <c r="E9" s="991"/>
      <c r="F9" s="326"/>
      <c r="G9" s="327"/>
    </row>
    <row r="10" spans="1:11" x14ac:dyDescent="0.2">
      <c r="A10" s="60"/>
      <c r="B10" s="1"/>
      <c r="C10" s="1"/>
      <c r="D10" s="326"/>
      <c r="E10" s="597"/>
      <c r="F10" s="326"/>
      <c r="G10" s="327"/>
    </row>
    <row r="11" spans="1:11" ht="25.5" x14ac:dyDescent="0.2">
      <c r="A11" s="60"/>
      <c r="B11" s="1"/>
      <c r="C11" s="598" t="s">
        <v>69</v>
      </c>
      <c r="D11" s="331" t="s">
        <v>174</v>
      </c>
      <c r="E11" s="599" t="s">
        <v>71</v>
      </c>
      <c r="F11" s="326"/>
      <c r="G11" s="327"/>
    </row>
    <row r="12" spans="1:11" s="201" customFormat="1" x14ac:dyDescent="0.2">
      <c r="A12" s="329" t="s">
        <v>11</v>
      </c>
      <c r="B12" s="327">
        <v>30000</v>
      </c>
      <c r="C12" s="600">
        <f>B12/B14</f>
        <v>0.14634146341463414</v>
      </c>
      <c r="D12" s="69">
        <f>ROUND(B12*$B$9,0)</f>
        <v>22500</v>
      </c>
      <c r="E12" s="601">
        <f>IF($D$14&gt;=$B$2,ROUND($B$2*$C12,0),$D12)</f>
        <v>14634</v>
      </c>
      <c r="F12" s="342"/>
      <c r="G12" s="56"/>
      <c r="H12" s="594"/>
    </row>
    <row r="13" spans="1:11" x14ac:dyDescent="0.2">
      <c r="A13" s="329" t="s">
        <v>137</v>
      </c>
      <c r="B13" s="327">
        <v>175000</v>
      </c>
      <c r="C13" s="600">
        <f>B13/B14</f>
        <v>0.85365853658536583</v>
      </c>
      <c r="D13" s="69">
        <f>ROUND(B13*$B$9,0)</f>
        <v>131250</v>
      </c>
      <c r="E13" s="601">
        <f>IF($D$14&gt;=$B$2,ROUND($B$2*$C13,0),$D13)</f>
        <v>85366</v>
      </c>
      <c r="F13" s="326"/>
      <c r="G13" s="327"/>
      <c r="H13" s="594"/>
    </row>
    <row r="14" spans="1:11" ht="13.5" thickBot="1" x14ac:dyDescent="0.25">
      <c r="A14" s="586" t="s">
        <v>152</v>
      </c>
      <c r="B14" s="587">
        <f t="shared" ref="B14:E14" si="0">SUM(B12:B13)</f>
        <v>205000</v>
      </c>
      <c r="C14" s="588">
        <f t="shared" si="0"/>
        <v>1</v>
      </c>
      <c r="D14" s="587">
        <f t="shared" si="0"/>
        <v>153750</v>
      </c>
      <c r="E14" s="590">
        <f t="shared" si="0"/>
        <v>100000</v>
      </c>
      <c r="F14" s="326"/>
      <c r="G14" s="327"/>
    </row>
    <row r="15" spans="1:11" x14ac:dyDescent="0.2">
      <c r="A15" s="209"/>
      <c r="E15" s="201"/>
      <c r="J15" s="326"/>
      <c r="K15" s="327"/>
    </row>
    <row r="16" spans="1:11" ht="13.5" thickBot="1" x14ac:dyDescent="0.25">
      <c r="J16" s="585"/>
    </row>
    <row r="17" spans="1:6" x14ac:dyDescent="0.2">
      <c r="A17" s="591" t="s">
        <v>156</v>
      </c>
      <c r="B17" s="592"/>
      <c r="C17" s="592"/>
      <c r="D17" s="592"/>
      <c r="E17" s="593"/>
      <c r="F17" s="48"/>
    </row>
    <row r="18" spans="1:6" x14ac:dyDescent="0.2">
      <c r="A18" s="595" t="s">
        <v>157</v>
      </c>
      <c r="B18" s="325">
        <v>0.66700000000000004</v>
      </c>
      <c r="C18" s="596">
        <f>B18*9</f>
        <v>6.0030000000000001</v>
      </c>
      <c r="D18" s="986"/>
      <c r="E18" s="987"/>
    </row>
    <row r="19" spans="1:6" x14ac:dyDescent="0.2">
      <c r="A19" s="595" t="s">
        <v>158</v>
      </c>
      <c r="B19" s="325">
        <v>1</v>
      </c>
      <c r="C19" s="596">
        <f>B19*3</f>
        <v>3</v>
      </c>
      <c r="D19" s="986" t="s">
        <v>161</v>
      </c>
      <c r="E19" s="987"/>
    </row>
    <row r="20" spans="1:6" x14ac:dyDescent="0.2">
      <c r="A20" s="60"/>
      <c r="B20" s="1"/>
      <c r="C20" s="1"/>
      <c r="D20" s="326"/>
      <c r="E20" s="597"/>
    </row>
    <row r="21" spans="1:6" ht="25.5" x14ac:dyDescent="0.2">
      <c r="A21" s="60"/>
      <c r="B21" s="1"/>
      <c r="C21" s="331" t="s">
        <v>174</v>
      </c>
      <c r="D21" s="598" t="s">
        <v>69</v>
      </c>
      <c r="E21" s="599" t="s">
        <v>71</v>
      </c>
    </row>
    <row r="22" spans="1:6" x14ac:dyDescent="0.2">
      <c r="A22" s="329" t="s">
        <v>159</v>
      </c>
      <c r="B22" s="327">
        <v>170000</v>
      </c>
      <c r="C22" s="69">
        <f>ROUND(B22*B18,0)</f>
        <v>113390</v>
      </c>
      <c r="D22" s="600">
        <f>C22/$C$24</f>
        <v>0.6723790322580645</v>
      </c>
      <c r="E22" s="601">
        <f>IF($C$24&gt;=$B$2,ROUND($B$2*$D22,0),$C22)</f>
        <v>67238</v>
      </c>
      <c r="F22" s="342"/>
    </row>
    <row r="23" spans="1:6" x14ac:dyDescent="0.2">
      <c r="A23" s="329" t="s">
        <v>160</v>
      </c>
      <c r="B23" s="69">
        <f>ROUND(B22*0.025*13,0)</f>
        <v>55250</v>
      </c>
      <c r="C23" s="69">
        <f>ROUND(B23*B19,0)</f>
        <v>55250</v>
      </c>
      <c r="D23" s="600">
        <f>C23/$C$24</f>
        <v>0.3276209677419355</v>
      </c>
      <c r="E23" s="601">
        <f>IF($C$24&gt;=$B$2,ROUND($B$2*$D23,0),$C23)</f>
        <v>32762</v>
      </c>
    </row>
    <row r="24" spans="1:6" ht="13.5" thickBot="1" x14ac:dyDescent="0.25">
      <c r="A24" s="63" t="s">
        <v>152</v>
      </c>
      <c r="B24" s="67">
        <f t="shared" ref="B24" si="1">SUM(B22:B23)</f>
        <v>225250</v>
      </c>
      <c r="C24" s="67">
        <f>SUM(C22:C23)</f>
        <v>168640</v>
      </c>
      <c r="D24" s="589">
        <f>SUM(D22:D23)</f>
        <v>1</v>
      </c>
      <c r="E24" s="590">
        <f>SUM(E22:E23)</f>
        <v>100000</v>
      </c>
    </row>
    <row r="25" spans="1:6" x14ac:dyDescent="0.2">
      <c r="A25" s="209"/>
      <c r="E25" s="201"/>
    </row>
    <row r="26" spans="1:6" x14ac:dyDescent="0.2">
      <c r="C26" s="330"/>
    </row>
    <row r="28" spans="1:6" x14ac:dyDescent="0.2">
      <c r="A28" s="188"/>
    </row>
  </sheetData>
  <mergeCells count="4">
    <mergeCell ref="D18:E18"/>
    <mergeCell ref="D19:E19"/>
    <mergeCell ref="A1:B1"/>
    <mergeCell ref="D9:E9"/>
  </mergeCells>
  <pageMargins left="0.7" right="0.7" top="0.75" bottom="0.75" header="0.3" footer="0.3"/>
  <pageSetup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Summary</vt:lpstr>
      <vt:lpstr>Indiana University</vt:lpstr>
      <vt:lpstr>Sub1</vt:lpstr>
      <vt:lpstr>Sub2</vt:lpstr>
      <vt:lpstr>Sub3</vt:lpstr>
      <vt:lpstr>Sub4</vt:lpstr>
      <vt:lpstr>Additional Calculations</vt:lpstr>
      <vt:lpstr>K Award Calculations</vt:lpstr>
      <vt:lpstr>'Indiana University'!Print_Area</vt:lpstr>
      <vt:lpstr>'Indiana University'!Print_Titles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srotz@iu.edu;amiyahir@iu.edu;kjnewsom@iu.edu</dc:creator>
  <cp:lastModifiedBy>Wright, Katie</cp:lastModifiedBy>
  <cp:lastPrinted>2022-11-20T19:31:42Z</cp:lastPrinted>
  <dcterms:created xsi:type="dcterms:W3CDTF">2019-05-08T18:57:56Z</dcterms:created>
  <dcterms:modified xsi:type="dcterms:W3CDTF">2024-09-05T16:44:43Z</dcterms:modified>
</cp:coreProperties>
</file>