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6"/>
  <workbookPr/>
  <mc:AlternateContent xmlns:mc="http://schemas.openxmlformats.org/markup-compatibility/2006">
    <mc:Choice Requires="x15">
      <x15ac:absPath xmlns:x15ac="http://schemas.microsoft.com/office/spreadsheetml/2010/11/ac" url="C:\Users\sodonne\Documents\"/>
    </mc:Choice>
  </mc:AlternateContent>
  <xr:revisionPtr revIDLastSave="628" documentId="8_{3F93282F-A37E-4E43-9754-17FFEF87DB23}" xr6:coauthVersionLast="47" xr6:coauthVersionMax="47" xr10:uidLastSave="{B0F01A32-0334-4F03-800F-D525431A62C4}"/>
  <bookViews>
    <workbookView xWindow="29970" yWindow="1170" windowWidth="21600" windowHeight="12735" xr2:uid="{00000000-000D-0000-FFFF-FFFF00000000}"/>
  </bookViews>
  <sheets>
    <sheet name="Indiana University" sheetId="3" r:id="rId1"/>
    <sheet name="Sub1" sheetId="6" r:id="rId2"/>
    <sheet name="Sub2" sheetId="7" r:id="rId3"/>
    <sheet name="Sub3" sheetId="8" r:id="rId4"/>
    <sheet name="Sub4" sheetId="9" state="hidden" r:id="rId5"/>
    <sheet name="Sub5" sheetId="14" state="hidden" r:id="rId6"/>
    <sheet name="Additional Calculations" sheetId="2" r:id="rId7"/>
    <sheet name="K Award Calculations" sheetId="13" r:id="rId8"/>
  </sheets>
  <definedNames>
    <definedName name="_xlnm.Print_Area" localSheetId="0">'Indiana University'!$A$6:$AB$109</definedName>
    <definedName name="_xlnm.Print_Titles" localSheetId="0">'Indiana University'!$A:$L,'Indiana University'!$1:$4</definedName>
    <definedName name="Z_843BFCF6_AF66_4DE9_9087_32A819643FC6_.wvu.Cols" localSheetId="0" hidden="1">'Indiana University'!$E:$I</definedName>
    <definedName name="Z_843BFCF6_AF66_4DE9_9087_32A819643FC6_.wvu.PrintArea" localSheetId="0" hidden="1">'Indiana University'!$A$1:$AB$109</definedName>
    <definedName name="Z_843BFCF6_AF66_4DE9_9087_32A819643FC6_.wvu.Rows" localSheetId="6" hidden="1">'Additional Calculations'!$1:$6</definedName>
  </definedNames>
  <calcPr calcId="191028"/>
  <customWorkbookViews>
    <customWorkbookView name="Print Preview" guid="{843BFCF6-AF66-4DE9-9087-32A819643FC6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8" l="1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L16" i="8"/>
  <c r="M16" i="8"/>
  <c r="O16" i="8"/>
  <c r="P16" i="8"/>
  <c r="R16" i="8"/>
  <c r="S16" i="8"/>
  <c r="U16" i="8"/>
  <c r="V16" i="8"/>
  <c r="X16" i="8"/>
  <c r="Y16" i="8"/>
  <c r="Z16" i="8"/>
  <c r="M17" i="8"/>
  <c r="P17" i="8"/>
  <c r="S17" i="8"/>
  <c r="V17" i="8"/>
  <c r="Y17" i="8"/>
  <c r="Z17" i="8"/>
  <c r="Z20" i="8"/>
  <c r="Z21" i="8"/>
  <c r="M22" i="8"/>
  <c r="P22" i="8"/>
  <c r="S22" i="8"/>
  <c r="V22" i="8"/>
  <c r="Y22" i="8"/>
  <c r="Z22" i="8"/>
  <c r="Z25" i="8"/>
  <c r="Z26" i="8"/>
  <c r="M27" i="8"/>
  <c r="P27" i="8"/>
  <c r="S27" i="8"/>
  <c r="V27" i="8"/>
  <c r="Y27" i="8"/>
  <c r="Z27" i="8"/>
  <c r="Z30" i="8"/>
  <c r="Z31" i="8"/>
  <c r="Z32" i="8"/>
  <c r="Z33" i="8"/>
  <c r="Z34" i="8"/>
  <c r="M35" i="8"/>
  <c r="P35" i="8"/>
  <c r="S35" i="8"/>
  <c r="V35" i="8"/>
  <c r="Y35" i="8"/>
  <c r="Z35" i="8"/>
  <c r="Z38" i="8"/>
  <c r="Z39" i="8"/>
  <c r="Z40" i="8"/>
  <c r="M41" i="8"/>
  <c r="P41" i="8"/>
  <c r="S41" i="8"/>
  <c r="V41" i="8"/>
  <c r="Y41" i="8"/>
  <c r="Z41" i="8"/>
  <c r="Z42" i="8"/>
  <c r="Z43" i="8"/>
  <c r="Z44" i="8"/>
  <c r="Z45" i="8"/>
  <c r="M46" i="8"/>
  <c r="P46" i="8"/>
  <c r="S46" i="8"/>
  <c r="V46" i="8"/>
  <c r="Y46" i="8"/>
  <c r="Z46" i="8"/>
  <c r="Z49" i="8"/>
  <c r="Z50" i="8"/>
  <c r="M51" i="8"/>
  <c r="P51" i="8"/>
  <c r="S51" i="8"/>
  <c r="V51" i="8"/>
  <c r="Y51" i="8"/>
  <c r="Z51" i="8"/>
  <c r="Z52" i="8"/>
  <c r="Z53" i="8"/>
  <c r="M54" i="8"/>
  <c r="P54" i="8"/>
  <c r="S54" i="8"/>
  <c r="V54" i="8"/>
  <c r="Y54" i="8"/>
  <c r="Z54" i="8"/>
  <c r="M55" i="8"/>
  <c r="P55" i="8"/>
  <c r="S55" i="8"/>
  <c r="V55" i="8"/>
  <c r="Y55" i="8"/>
  <c r="Z55" i="8"/>
  <c r="M57" i="8"/>
  <c r="P57" i="8"/>
  <c r="S57" i="8"/>
  <c r="V57" i="8"/>
  <c r="Y57" i="8"/>
  <c r="Z57" i="8"/>
  <c r="M61" i="8"/>
  <c r="P61" i="8"/>
  <c r="S61" i="8"/>
  <c r="V61" i="8"/>
  <c r="Y61" i="8"/>
  <c r="Z61" i="8"/>
  <c r="M62" i="8"/>
  <c r="P62" i="8"/>
  <c r="S62" i="8"/>
  <c r="V62" i="8"/>
  <c r="Y62" i="8"/>
  <c r="Z62" i="8"/>
  <c r="M63" i="8"/>
  <c r="P63" i="8"/>
  <c r="S63" i="8"/>
  <c r="V63" i="8"/>
  <c r="Y63" i="8"/>
  <c r="Z63" i="8"/>
  <c r="L124" i="3"/>
  <c r="O89" i="3"/>
  <c r="R89" i="3"/>
  <c r="U89" i="3"/>
  <c r="X89" i="3"/>
  <c r="O88" i="3"/>
  <c r="R88" i="3"/>
  <c r="U88" i="3"/>
  <c r="X88" i="3"/>
  <c r="B101" i="3"/>
  <c r="Y54" i="14"/>
  <c r="V54" i="14"/>
  <c r="S54" i="14"/>
  <c r="P54" i="14"/>
  <c r="M54" i="14"/>
  <c r="Z53" i="14"/>
  <c r="Z52" i="14"/>
  <c r="Z54" i="14" s="1"/>
  <c r="Y51" i="14"/>
  <c r="Y55" i="14" s="1"/>
  <c r="V51" i="14"/>
  <c r="V55" i="14" s="1"/>
  <c r="S51" i="14"/>
  <c r="S55" i="14" s="1"/>
  <c r="P51" i="14"/>
  <c r="P55" i="14" s="1"/>
  <c r="M51" i="14"/>
  <c r="M55" i="14" s="1"/>
  <c r="Z50" i="14"/>
  <c r="Z49" i="14"/>
  <c r="Z51" i="14" s="1"/>
  <c r="Z55" i="14" s="1"/>
  <c r="Z45" i="14"/>
  <c r="Z44" i="14"/>
  <c r="Z43" i="14"/>
  <c r="Z42" i="14"/>
  <c r="M41" i="14"/>
  <c r="Z40" i="14"/>
  <c r="Z39" i="14"/>
  <c r="Z38" i="14"/>
  <c r="Y35" i="14"/>
  <c r="V35" i="14"/>
  <c r="S35" i="14"/>
  <c r="P35" i="14"/>
  <c r="M35" i="14"/>
  <c r="Z34" i="14"/>
  <c r="Z33" i="14"/>
  <c r="Z32" i="14"/>
  <c r="Z31" i="14"/>
  <c r="Z30" i="14"/>
  <c r="Z35" i="14" s="1"/>
  <c r="Y27" i="14"/>
  <c r="V27" i="14"/>
  <c r="S27" i="14"/>
  <c r="P27" i="14"/>
  <c r="M27" i="14"/>
  <c r="Z26" i="14"/>
  <c r="Z25" i="14"/>
  <c r="Z27" i="14" s="1"/>
  <c r="Y22" i="14"/>
  <c r="V22" i="14"/>
  <c r="S22" i="14"/>
  <c r="P22" i="14"/>
  <c r="M22" i="14"/>
  <c r="Z21" i="14"/>
  <c r="Z20" i="14"/>
  <c r="Z22" i="14" s="1"/>
  <c r="AB15" i="14"/>
  <c r="AC15" i="14" s="1"/>
  <c r="AD15" i="14" s="1"/>
  <c r="AE15" i="14" s="1"/>
  <c r="AF15" i="14" s="1"/>
  <c r="X15" i="14"/>
  <c r="Y15" i="14" s="1"/>
  <c r="W15" i="14"/>
  <c r="U15" i="14"/>
  <c r="V15" i="14" s="1"/>
  <c r="T15" i="14"/>
  <c r="R15" i="14"/>
  <c r="S15" i="14" s="1"/>
  <c r="Q15" i="14"/>
  <c r="O15" i="14"/>
  <c r="P15" i="14" s="1"/>
  <c r="N15" i="14"/>
  <c r="L15" i="14"/>
  <c r="K15" i="14"/>
  <c r="AB14" i="14"/>
  <c r="AC14" i="14" s="1"/>
  <c r="AD14" i="14" s="1"/>
  <c r="AE14" i="14" s="1"/>
  <c r="AF14" i="14" s="1"/>
  <c r="X14" i="14"/>
  <c r="Y14" i="14" s="1"/>
  <c r="W14" i="14"/>
  <c r="U14" i="14"/>
  <c r="V14" i="14" s="1"/>
  <c r="T14" i="14"/>
  <c r="R14" i="14"/>
  <c r="S14" i="14" s="1"/>
  <c r="Q14" i="14"/>
  <c r="O14" i="14"/>
  <c r="P14" i="14" s="1"/>
  <c r="N14" i="14"/>
  <c r="L14" i="14"/>
  <c r="K14" i="14"/>
  <c r="AB13" i="14"/>
  <c r="AC13" i="14" s="1"/>
  <c r="AD13" i="14" s="1"/>
  <c r="AE13" i="14" s="1"/>
  <c r="AF13" i="14" s="1"/>
  <c r="X13" i="14"/>
  <c r="Y13" i="14" s="1"/>
  <c r="W13" i="14"/>
  <c r="U13" i="14"/>
  <c r="V13" i="14" s="1"/>
  <c r="T13" i="14"/>
  <c r="R13" i="14"/>
  <c r="S13" i="14" s="1"/>
  <c r="Q13" i="14"/>
  <c r="O13" i="14"/>
  <c r="P13" i="14" s="1"/>
  <c r="N13" i="14"/>
  <c r="L13" i="14"/>
  <c r="K13" i="14"/>
  <c r="AB12" i="14"/>
  <c r="AC12" i="14" s="1"/>
  <c r="AD12" i="14" s="1"/>
  <c r="AE12" i="14" s="1"/>
  <c r="AF12" i="14" s="1"/>
  <c r="X12" i="14"/>
  <c r="Y12" i="14" s="1"/>
  <c r="W12" i="14"/>
  <c r="U12" i="14"/>
  <c r="V12" i="14" s="1"/>
  <c r="T12" i="14"/>
  <c r="R12" i="14"/>
  <c r="S12" i="14" s="1"/>
  <c r="Q12" i="14"/>
  <c r="O12" i="14"/>
  <c r="P12" i="14" s="1"/>
  <c r="N12" i="14"/>
  <c r="L12" i="14"/>
  <c r="K12" i="14"/>
  <c r="AB11" i="14"/>
  <c r="AC11" i="14" s="1"/>
  <c r="AD11" i="14" s="1"/>
  <c r="AE11" i="14" s="1"/>
  <c r="AF11" i="14" s="1"/>
  <c r="X11" i="14"/>
  <c r="Y11" i="14" s="1"/>
  <c r="W11" i="14"/>
  <c r="U11" i="14"/>
  <c r="V11" i="14" s="1"/>
  <c r="T11" i="14"/>
  <c r="R11" i="14"/>
  <c r="S11" i="14" s="1"/>
  <c r="Q11" i="14"/>
  <c r="O11" i="14"/>
  <c r="P11" i="14" s="1"/>
  <c r="N11" i="14"/>
  <c r="L11" i="14"/>
  <c r="K11" i="14"/>
  <c r="AB10" i="14"/>
  <c r="AC10" i="14" s="1"/>
  <c r="AD10" i="14" s="1"/>
  <c r="AE10" i="14" s="1"/>
  <c r="AF10" i="14" s="1"/>
  <c r="X10" i="14"/>
  <c r="Y10" i="14" s="1"/>
  <c r="W10" i="14"/>
  <c r="U10" i="14"/>
  <c r="V10" i="14" s="1"/>
  <c r="T10" i="14"/>
  <c r="R10" i="14"/>
  <c r="S10" i="14" s="1"/>
  <c r="Q10" i="14"/>
  <c r="O10" i="14"/>
  <c r="P10" i="14" s="1"/>
  <c r="N10" i="14"/>
  <c r="L10" i="14"/>
  <c r="K10" i="14"/>
  <c r="AB9" i="14"/>
  <c r="AC9" i="14" s="1"/>
  <c r="AD9" i="14" s="1"/>
  <c r="AE9" i="14" s="1"/>
  <c r="AF9" i="14" s="1"/>
  <c r="X9" i="14"/>
  <c r="Y9" i="14" s="1"/>
  <c r="W9" i="14"/>
  <c r="U9" i="14"/>
  <c r="V9" i="14" s="1"/>
  <c r="T9" i="14"/>
  <c r="R9" i="14"/>
  <c r="S9" i="14" s="1"/>
  <c r="Q9" i="14"/>
  <c r="O9" i="14"/>
  <c r="P9" i="14" s="1"/>
  <c r="N9" i="14"/>
  <c r="L9" i="14"/>
  <c r="K9" i="14"/>
  <c r="AB8" i="14"/>
  <c r="AC8" i="14" s="1"/>
  <c r="AD8" i="14" s="1"/>
  <c r="AE8" i="14" s="1"/>
  <c r="AF8" i="14" s="1"/>
  <c r="X8" i="14"/>
  <c r="Y8" i="14" s="1"/>
  <c r="W8" i="14"/>
  <c r="U8" i="14"/>
  <c r="V8" i="14" s="1"/>
  <c r="T8" i="14"/>
  <c r="R8" i="14"/>
  <c r="S8" i="14" s="1"/>
  <c r="Q8" i="14"/>
  <c r="O8" i="14"/>
  <c r="P8" i="14" s="1"/>
  <c r="N8" i="14"/>
  <c r="L8" i="14"/>
  <c r="K8" i="14"/>
  <c r="AB7" i="14"/>
  <c r="AC7" i="14" s="1"/>
  <c r="AD7" i="14" s="1"/>
  <c r="AE7" i="14" s="1"/>
  <c r="AF7" i="14" s="1"/>
  <c r="X7" i="14"/>
  <c r="Y7" i="14" s="1"/>
  <c r="W7" i="14"/>
  <c r="U7" i="14"/>
  <c r="V7" i="14" s="1"/>
  <c r="T7" i="14"/>
  <c r="R7" i="14"/>
  <c r="S7" i="14" s="1"/>
  <c r="Q7" i="14"/>
  <c r="O7" i="14"/>
  <c r="P7" i="14" s="1"/>
  <c r="N7" i="14"/>
  <c r="L7" i="14"/>
  <c r="K7" i="14"/>
  <c r="AB6" i="14"/>
  <c r="AC6" i="14" s="1"/>
  <c r="AD6" i="14" s="1"/>
  <c r="AE6" i="14" s="1"/>
  <c r="AF6" i="14" s="1"/>
  <c r="X6" i="14"/>
  <c r="W6" i="14"/>
  <c r="U6" i="14"/>
  <c r="T6" i="14"/>
  <c r="R6" i="14"/>
  <c r="Q6" i="14"/>
  <c r="O6" i="14"/>
  <c r="N6" i="14"/>
  <c r="L6" i="14"/>
  <c r="K6" i="14"/>
  <c r="O137" i="3"/>
  <c r="R137" i="3"/>
  <c r="U137" i="3"/>
  <c r="X137" i="3"/>
  <c r="AA137" i="3"/>
  <c r="E8" i="2"/>
  <c r="C22" i="13"/>
  <c r="D13" i="13"/>
  <c r="D12" i="13"/>
  <c r="D15" i="2"/>
  <c r="AC15" i="9"/>
  <c r="AD15" i="9" s="1"/>
  <c r="AE15" i="9" s="1"/>
  <c r="AF15" i="9" s="1"/>
  <c r="AC14" i="9"/>
  <c r="AD14" i="9" s="1"/>
  <c r="AE14" i="9" s="1"/>
  <c r="AF14" i="9" s="1"/>
  <c r="AC13" i="9"/>
  <c r="AD13" i="9" s="1"/>
  <c r="AE13" i="9" s="1"/>
  <c r="AF13" i="9" s="1"/>
  <c r="AC12" i="9"/>
  <c r="AD12" i="9" s="1"/>
  <c r="AE12" i="9" s="1"/>
  <c r="AF12" i="9" s="1"/>
  <c r="AC11" i="9"/>
  <c r="AD11" i="9" s="1"/>
  <c r="AE11" i="9" s="1"/>
  <c r="AF11" i="9" s="1"/>
  <c r="AC10" i="9"/>
  <c r="AD10" i="9" s="1"/>
  <c r="AE10" i="9" s="1"/>
  <c r="AF10" i="9" s="1"/>
  <c r="AC9" i="9"/>
  <c r="AD9" i="9" s="1"/>
  <c r="AE9" i="9" s="1"/>
  <c r="AF9" i="9" s="1"/>
  <c r="AC8" i="9"/>
  <c r="AD8" i="9" s="1"/>
  <c r="AE8" i="9" s="1"/>
  <c r="AF8" i="9" s="1"/>
  <c r="AC7" i="9"/>
  <c r="AD7" i="9" s="1"/>
  <c r="AE7" i="9" s="1"/>
  <c r="AF7" i="9" s="1"/>
  <c r="AC6" i="9"/>
  <c r="AD6" i="9" s="1"/>
  <c r="AE6" i="9" s="1"/>
  <c r="AF6" i="9" s="1"/>
  <c r="O98" i="3"/>
  <c r="O97" i="3"/>
  <c r="AA70" i="3"/>
  <c r="X70" i="3"/>
  <c r="U70" i="3"/>
  <c r="R70" i="3"/>
  <c r="O73" i="3"/>
  <c r="O74" i="3"/>
  <c r="O75" i="3"/>
  <c r="O76" i="3"/>
  <c r="O77" i="3"/>
  <c r="O78" i="3"/>
  <c r="R73" i="3"/>
  <c r="R74" i="3"/>
  <c r="R75" i="3"/>
  <c r="R76" i="3"/>
  <c r="R77" i="3"/>
  <c r="R78" i="3"/>
  <c r="U73" i="3"/>
  <c r="U74" i="3"/>
  <c r="U75" i="3"/>
  <c r="U76" i="3"/>
  <c r="U77" i="3"/>
  <c r="U78" i="3"/>
  <c r="X73" i="3"/>
  <c r="X74" i="3"/>
  <c r="X75" i="3"/>
  <c r="X76" i="3"/>
  <c r="X77" i="3"/>
  <c r="X78" i="3"/>
  <c r="AA73" i="3"/>
  <c r="AA74" i="3"/>
  <c r="AA75" i="3"/>
  <c r="AA76" i="3"/>
  <c r="AA77" i="3"/>
  <c r="AA78" i="3"/>
  <c r="L16" i="14" l="1"/>
  <c r="M6" i="14"/>
  <c r="O16" i="14"/>
  <c r="P6" i="14"/>
  <c r="R16" i="14"/>
  <c r="S6" i="14"/>
  <c r="U16" i="14"/>
  <c r="V6" i="14"/>
  <c r="X16" i="14"/>
  <c r="Y6" i="14"/>
  <c r="M7" i="14"/>
  <c r="Z7" i="14" s="1"/>
  <c r="M8" i="14"/>
  <c r="Z8" i="14" s="1"/>
  <c r="M9" i="14"/>
  <c r="Z9" i="14" s="1"/>
  <c r="M10" i="14"/>
  <c r="Z10" i="14" s="1"/>
  <c r="M11" i="14"/>
  <c r="Z11" i="14" s="1"/>
  <c r="M12" i="14"/>
  <c r="Z12" i="14" s="1"/>
  <c r="M13" i="14"/>
  <c r="Z13" i="14" s="1"/>
  <c r="M14" i="14"/>
  <c r="Z14" i="14" s="1"/>
  <c r="M15" i="14"/>
  <c r="Z15" i="14" s="1"/>
  <c r="M46" i="14"/>
  <c r="P41" i="14"/>
  <c r="AB137" i="3"/>
  <c r="AA136" i="3"/>
  <c r="X136" i="3"/>
  <c r="O136" i="3"/>
  <c r="U136" i="3"/>
  <c r="R136" i="3"/>
  <c r="X85" i="3"/>
  <c r="U85" i="3"/>
  <c r="R85" i="3"/>
  <c r="AA85" i="3"/>
  <c r="P46" i="14" l="1"/>
  <c r="S41" i="14"/>
  <c r="Y16" i="14"/>
  <c r="Y17" i="14"/>
  <c r="V16" i="14"/>
  <c r="V17" i="14"/>
  <c r="S16" i="14"/>
  <c r="S17" i="14"/>
  <c r="P16" i="14"/>
  <c r="P17" i="14"/>
  <c r="P57" i="14" s="1"/>
  <c r="R100" i="3" s="1"/>
  <c r="M16" i="14"/>
  <c r="M17" i="14"/>
  <c r="Z6" i="14"/>
  <c r="Z16" i="14" s="1"/>
  <c r="AB136" i="3"/>
  <c r="AB46" i="3"/>
  <c r="AB69" i="3"/>
  <c r="AB68" i="3"/>
  <c r="AB67" i="3"/>
  <c r="AB66" i="3"/>
  <c r="AB65" i="3"/>
  <c r="AB64" i="3"/>
  <c r="AB82" i="3"/>
  <c r="O70" i="3"/>
  <c r="O85" i="3" s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M57" i="14" l="1"/>
  <c r="O100" i="3" s="1"/>
  <c r="Z17" i="14"/>
  <c r="P61" i="14"/>
  <c r="P62" i="14" s="1"/>
  <c r="S46" i="14"/>
  <c r="S57" i="14" s="1"/>
  <c r="U100" i="3" s="1"/>
  <c r="V41" i="14"/>
  <c r="L12" i="3"/>
  <c r="O12" i="3" s="1"/>
  <c r="M12" i="3"/>
  <c r="P12" i="3"/>
  <c r="Q12" i="3"/>
  <c r="S12" i="3"/>
  <c r="T12" i="3"/>
  <c r="V12" i="3"/>
  <c r="W12" i="3"/>
  <c r="Y12" i="3"/>
  <c r="Z12" i="3"/>
  <c r="AD12" i="3"/>
  <c r="AE12" i="3" s="1"/>
  <c r="AF12" i="3" s="1"/>
  <c r="AG12" i="3" s="1"/>
  <c r="AH12" i="3" s="1"/>
  <c r="L13" i="3"/>
  <c r="O13" i="3" s="1"/>
  <c r="M13" i="3"/>
  <c r="P13" i="3"/>
  <c r="Q13" i="3"/>
  <c r="S13" i="3"/>
  <c r="T13" i="3"/>
  <c r="V13" i="3"/>
  <c r="W13" i="3"/>
  <c r="Y13" i="3"/>
  <c r="Z13" i="3"/>
  <c r="AD13" i="3"/>
  <c r="AE13" i="3" s="1"/>
  <c r="AF13" i="3" s="1"/>
  <c r="AG13" i="3" s="1"/>
  <c r="AH13" i="3" s="1"/>
  <c r="L14" i="3"/>
  <c r="O14" i="3" s="1"/>
  <c r="M14" i="3"/>
  <c r="P14" i="3"/>
  <c r="Q14" i="3"/>
  <c r="S14" i="3"/>
  <c r="T14" i="3"/>
  <c r="V14" i="3"/>
  <c r="W14" i="3"/>
  <c r="Y14" i="3"/>
  <c r="Z14" i="3"/>
  <c r="AD14" i="3"/>
  <c r="AE14" i="3" s="1"/>
  <c r="AF14" i="3" s="1"/>
  <c r="AG14" i="3" s="1"/>
  <c r="AH14" i="3" s="1"/>
  <c r="L15" i="3"/>
  <c r="M15" i="3"/>
  <c r="P15" i="3"/>
  <c r="Q15" i="3"/>
  <c r="S15" i="3"/>
  <c r="T15" i="3"/>
  <c r="V15" i="3"/>
  <c r="W15" i="3"/>
  <c r="Y15" i="3"/>
  <c r="Z15" i="3"/>
  <c r="AD15" i="3"/>
  <c r="AE15" i="3" s="1"/>
  <c r="AF15" i="3" s="1"/>
  <c r="AG15" i="3" s="1"/>
  <c r="AH15" i="3" s="1"/>
  <c r="L16" i="3"/>
  <c r="O16" i="3" s="1"/>
  <c r="M16" i="3"/>
  <c r="P16" i="3"/>
  <c r="Q16" i="3"/>
  <c r="S16" i="3"/>
  <c r="T16" i="3"/>
  <c r="V16" i="3"/>
  <c r="W16" i="3"/>
  <c r="Y16" i="3"/>
  <c r="Z16" i="3"/>
  <c r="AD16" i="3"/>
  <c r="AE16" i="3" s="1"/>
  <c r="AF16" i="3" s="1"/>
  <c r="AG16" i="3" s="1"/>
  <c r="AH16" i="3" s="1"/>
  <c r="L17" i="3"/>
  <c r="M17" i="3"/>
  <c r="P17" i="3"/>
  <c r="Q17" i="3"/>
  <c r="S17" i="3"/>
  <c r="T17" i="3"/>
  <c r="V17" i="3"/>
  <c r="W17" i="3"/>
  <c r="Y17" i="3"/>
  <c r="Z17" i="3"/>
  <c r="AD17" i="3"/>
  <c r="AE17" i="3" s="1"/>
  <c r="AF17" i="3" s="1"/>
  <c r="AG17" i="3" s="1"/>
  <c r="AH17" i="3" s="1"/>
  <c r="L18" i="3"/>
  <c r="O18" i="3" s="1"/>
  <c r="M18" i="3"/>
  <c r="P18" i="3"/>
  <c r="Q18" i="3"/>
  <c r="S18" i="3"/>
  <c r="T18" i="3"/>
  <c r="V18" i="3"/>
  <c r="W18" i="3"/>
  <c r="Y18" i="3"/>
  <c r="Z18" i="3"/>
  <c r="AD18" i="3"/>
  <c r="AE18" i="3" s="1"/>
  <c r="AF18" i="3" s="1"/>
  <c r="AG18" i="3" s="1"/>
  <c r="AH18" i="3" s="1"/>
  <c r="L19" i="3"/>
  <c r="O19" i="3" s="1"/>
  <c r="M19" i="3"/>
  <c r="P19" i="3"/>
  <c r="Q19" i="3"/>
  <c r="S19" i="3"/>
  <c r="T19" i="3"/>
  <c r="V19" i="3"/>
  <c r="W19" i="3"/>
  <c r="Y19" i="3"/>
  <c r="Z19" i="3"/>
  <c r="AD19" i="3"/>
  <c r="AE19" i="3" s="1"/>
  <c r="AF19" i="3" s="1"/>
  <c r="AG19" i="3" s="1"/>
  <c r="AH19" i="3" s="1"/>
  <c r="L20" i="3"/>
  <c r="O20" i="3" s="1"/>
  <c r="M20" i="3"/>
  <c r="P20" i="3"/>
  <c r="Q20" i="3"/>
  <c r="S20" i="3"/>
  <c r="T20" i="3"/>
  <c r="V20" i="3"/>
  <c r="W20" i="3"/>
  <c r="Y20" i="3"/>
  <c r="Z20" i="3"/>
  <c r="AD20" i="3"/>
  <c r="AE20" i="3" s="1"/>
  <c r="AF20" i="3" s="1"/>
  <c r="AG20" i="3" s="1"/>
  <c r="AH20" i="3" s="1"/>
  <c r="L21" i="3"/>
  <c r="M21" i="3"/>
  <c r="P21" i="3"/>
  <c r="Q21" i="3"/>
  <c r="S21" i="3"/>
  <c r="T21" i="3"/>
  <c r="V21" i="3"/>
  <c r="W21" i="3"/>
  <c r="Y21" i="3"/>
  <c r="Z21" i="3"/>
  <c r="AD21" i="3"/>
  <c r="AE21" i="3" s="1"/>
  <c r="AF21" i="3" s="1"/>
  <c r="AG21" i="3" s="1"/>
  <c r="AH21" i="3" s="1"/>
  <c r="L22" i="3"/>
  <c r="O22" i="3" s="1"/>
  <c r="M22" i="3"/>
  <c r="P22" i="3"/>
  <c r="Q22" i="3"/>
  <c r="S22" i="3"/>
  <c r="T22" i="3"/>
  <c r="V22" i="3"/>
  <c r="W22" i="3"/>
  <c r="Y22" i="3"/>
  <c r="Z22" i="3"/>
  <c r="AD22" i="3"/>
  <c r="AE22" i="3" s="1"/>
  <c r="AF22" i="3" s="1"/>
  <c r="AG22" i="3" s="1"/>
  <c r="AH22" i="3" s="1"/>
  <c r="L23" i="3"/>
  <c r="O23" i="3" s="1"/>
  <c r="M23" i="3"/>
  <c r="P23" i="3"/>
  <c r="Q23" i="3"/>
  <c r="S23" i="3"/>
  <c r="T23" i="3"/>
  <c r="V23" i="3"/>
  <c r="W23" i="3"/>
  <c r="Y23" i="3"/>
  <c r="Z23" i="3"/>
  <c r="AD23" i="3"/>
  <c r="AE23" i="3" s="1"/>
  <c r="AF23" i="3" s="1"/>
  <c r="AG23" i="3" s="1"/>
  <c r="AH23" i="3" s="1"/>
  <c r="L24" i="3"/>
  <c r="O24" i="3" s="1"/>
  <c r="M24" i="3"/>
  <c r="P24" i="3"/>
  <c r="Q24" i="3"/>
  <c r="S24" i="3"/>
  <c r="T24" i="3"/>
  <c r="V24" i="3"/>
  <c r="W24" i="3"/>
  <c r="Y24" i="3"/>
  <c r="Z24" i="3"/>
  <c r="AD24" i="3"/>
  <c r="AE24" i="3" s="1"/>
  <c r="AF24" i="3" s="1"/>
  <c r="AG24" i="3" s="1"/>
  <c r="AH24" i="3" s="1"/>
  <c r="L25" i="3"/>
  <c r="O25" i="3" s="1"/>
  <c r="M25" i="3"/>
  <c r="P25" i="3"/>
  <c r="Q25" i="3"/>
  <c r="S25" i="3"/>
  <c r="T25" i="3"/>
  <c r="V25" i="3"/>
  <c r="W25" i="3"/>
  <c r="Y25" i="3"/>
  <c r="Z25" i="3"/>
  <c r="AD25" i="3"/>
  <c r="AE25" i="3" s="1"/>
  <c r="AF25" i="3" s="1"/>
  <c r="AG25" i="3" s="1"/>
  <c r="AH25" i="3" s="1"/>
  <c r="L26" i="3"/>
  <c r="M26" i="3"/>
  <c r="N26" i="3"/>
  <c r="P26" i="3"/>
  <c r="Q26" i="3"/>
  <c r="S26" i="3"/>
  <c r="T26" i="3"/>
  <c r="V26" i="3"/>
  <c r="W26" i="3"/>
  <c r="Y26" i="3"/>
  <c r="Z26" i="3"/>
  <c r="AD26" i="3"/>
  <c r="AE26" i="3" s="1"/>
  <c r="AF26" i="3" s="1"/>
  <c r="AG26" i="3" s="1"/>
  <c r="AH26" i="3" s="1"/>
  <c r="L27" i="3"/>
  <c r="M27" i="3"/>
  <c r="N27" i="3"/>
  <c r="P27" i="3"/>
  <c r="Q27" i="3"/>
  <c r="S27" i="3"/>
  <c r="T27" i="3"/>
  <c r="V27" i="3"/>
  <c r="W27" i="3"/>
  <c r="Y27" i="3"/>
  <c r="Z27" i="3"/>
  <c r="AD27" i="3"/>
  <c r="AE27" i="3" s="1"/>
  <c r="AF27" i="3" s="1"/>
  <c r="AG27" i="3" s="1"/>
  <c r="AH27" i="3" s="1"/>
  <c r="L28" i="3"/>
  <c r="M28" i="3"/>
  <c r="N28" i="3"/>
  <c r="P28" i="3"/>
  <c r="Q28" i="3"/>
  <c r="S28" i="3"/>
  <c r="T28" i="3"/>
  <c r="V28" i="3"/>
  <c r="W28" i="3"/>
  <c r="Y28" i="3"/>
  <c r="Z28" i="3"/>
  <c r="AD28" i="3"/>
  <c r="AE28" i="3" s="1"/>
  <c r="AF28" i="3" s="1"/>
  <c r="AG28" i="3" s="1"/>
  <c r="AH28" i="3" s="1"/>
  <c r="L29" i="3"/>
  <c r="M29" i="3"/>
  <c r="N29" i="3"/>
  <c r="P29" i="3"/>
  <c r="Q29" i="3"/>
  <c r="S29" i="3"/>
  <c r="T29" i="3"/>
  <c r="V29" i="3"/>
  <c r="W29" i="3"/>
  <c r="Y29" i="3"/>
  <c r="Z29" i="3"/>
  <c r="AD29" i="3"/>
  <c r="AE29" i="3" s="1"/>
  <c r="AF29" i="3" s="1"/>
  <c r="AG29" i="3" s="1"/>
  <c r="AH29" i="3" s="1"/>
  <c r="L30" i="3"/>
  <c r="M30" i="3"/>
  <c r="N30" i="3"/>
  <c r="P30" i="3"/>
  <c r="Q30" i="3"/>
  <c r="S30" i="3"/>
  <c r="T30" i="3"/>
  <c r="V30" i="3"/>
  <c r="W30" i="3"/>
  <c r="Y30" i="3"/>
  <c r="Z30" i="3"/>
  <c r="AD30" i="3"/>
  <c r="AE30" i="3" s="1"/>
  <c r="AF30" i="3" s="1"/>
  <c r="AG30" i="3" s="1"/>
  <c r="AH30" i="3" s="1"/>
  <c r="L31" i="3"/>
  <c r="M31" i="3"/>
  <c r="N31" i="3"/>
  <c r="P31" i="3"/>
  <c r="Q31" i="3"/>
  <c r="S31" i="3"/>
  <c r="T31" i="3"/>
  <c r="V31" i="3"/>
  <c r="W31" i="3"/>
  <c r="Y31" i="3"/>
  <c r="Z31" i="3"/>
  <c r="AD31" i="3"/>
  <c r="AE31" i="3" s="1"/>
  <c r="AF31" i="3" s="1"/>
  <c r="AG31" i="3" s="1"/>
  <c r="AH31" i="3" s="1"/>
  <c r="L32" i="3"/>
  <c r="M32" i="3"/>
  <c r="N32" i="3"/>
  <c r="P32" i="3"/>
  <c r="Q32" i="3"/>
  <c r="S32" i="3"/>
  <c r="T32" i="3"/>
  <c r="V32" i="3"/>
  <c r="W32" i="3"/>
  <c r="Y32" i="3"/>
  <c r="Z32" i="3"/>
  <c r="AD32" i="3"/>
  <c r="AE32" i="3" s="1"/>
  <c r="AF32" i="3" s="1"/>
  <c r="AG32" i="3" s="1"/>
  <c r="AH32" i="3" s="1"/>
  <c r="L33" i="3"/>
  <c r="M33" i="3"/>
  <c r="N33" i="3"/>
  <c r="P33" i="3"/>
  <c r="Q33" i="3"/>
  <c r="S33" i="3"/>
  <c r="T33" i="3"/>
  <c r="V33" i="3"/>
  <c r="W33" i="3"/>
  <c r="Y33" i="3"/>
  <c r="Z33" i="3"/>
  <c r="AD33" i="3"/>
  <c r="AE33" i="3" s="1"/>
  <c r="AF33" i="3" s="1"/>
  <c r="AG33" i="3" s="1"/>
  <c r="AH33" i="3" s="1"/>
  <c r="I13" i="2"/>
  <c r="I14" i="2" s="1"/>
  <c r="P63" i="14" l="1"/>
  <c r="R101" i="3"/>
  <c r="V46" i="14"/>
  <c r="V57" i="14" s="1"/>
  <c r="X100" i="3" s="1"/>
  <c r="Y41" i="14"/>
  <c r="Y46" i="14" s="1"/>
  <c r="Y57" i="14" s="1"/>
  <c r="AA100" i="3" s="1"/>
  <c r="Z41" i="14"/>
  <c r="Z46" i="14" s="1"/>
  <c r="S61" i="14"/>
  <c r="S62" i="14" s="1"/>
  <c r="Z57" i="14"/>
  <c r="M61" i="14"/>
  <c r="U16" i="3"/>
  <c r="U19" i="3"/>
  <c r="X24" i="3"/>
  <c r="X25" i="3"/>
  <c r="AA13" i="3"/>
  <c r="U24" i="3"/>
  <c r="AA25" i="3"/>
  <c r="AA15" i="3"/>
  <c r="AA21" i="3"/>
  <c r="R22" i="3"/>
  <c r="R15" i="3"/>
  <c r="AA14" i="3"/>
  <c r="AA18" i="3"/>
  <c r="O21" i="3"/>
  <c r="R13" i="3"/>
  <c r="X18" i="3"/>
  <c r="U14" i="3"/>
  <c r="O15" i="3"/>
  <c r="R14" i="3"/>
  <c r="U25" i="3"/>
  <c r="X17" i="3"/>
  <c r="U32" i="3"/>
  <c r="X30" i="3"/>
  <c r="X19" i="3"/>
  <c r="R18" i="3"/>
  <c r="O17" i="3"/>
  <c r="X26" i="3"/>
  <c r="O33" i="3"/>
  <c r="O29" i="3"/>
  <c r="AA29" i="3"/>
  <c r="U30" i="3"/>
  <c r="O31" i="3"/>
  <c r="AB78" i="3"/>
  <c r="AB76" i="3"/>
  <c r="AB75" i="3"/>
  <c r="AB74" i="3"/>
  <c r="AB77" i="3"/>
  <c r="R25" i="3"/>
  <c r="R24" i="3"/>
  <c r="AA22" i="3"/>
  <c r="AA32" i="3"/>
  <c r="X27" i="3"/>
  <c r="R26" i="3"/>
  <c r="X22" i="3"/>
  <c r="U21" i="3"/>
  <c r="U22" i="3"/>
  <c r="R21" i="3"/>
  <c r="U31" i="3"/>
  <c r="O30" i="3"/>
  <c r="U23" i="3"/>
  <c r="U17" i="3"/>
  <c r="X14" i="3"/>
  <c r="R30" i="3"/>
  <c r="X32" i="3"/>
  <c r="U18" i="3"/>
  <c r="R17" i="3"/>
  <c r="X33" i="3"/>
  <c r="X28" i="3"/>
  <c r="X20" i="3"/>
  <c r="X12" i="3"/>
  <c r="U28" i="3"/>
  <c r="X13" i="3"/>
  <c r="X21" i="3"/>
  <c r="AA16" i="3"/>
  <c r="U15" i="3"/>
  <c r="X29" i="3"/>
  <c r="R28" i="3"/>
  <c r="AA20" i="3"/>
  <c r="AA24" i="3"/>
  <c r="R20" i="3"/>
  <c r="AA19" i="3"/>
  <c r="AA17" i="3"/>
  <c r="X16" i="3"/>
  <c r="U29" i="3"/>
  <c r="U20" i="3"/>
  <c r="AA23" i="3"/>
  <c r="R12" i="3"/>
  <c r="U13" i="3"/>
  <c r="R31" i="3"/>
  <c r="R16" i="3"/>
  <c r="R32" i="3"/>
  <c r="AA33" i="3"/>
  <c r="U27" i="3"/>
  <c r="O27" i="3"/>
  <c r="U33" i="3"/>
  <c r="R33" i="3"/>
  <c r="R29" i="3"/>
  <c r="AA27" i="3"/>
  <c r="AA26" i="3"/>
  <c r="AA28" i="3"/>
  <c r="AA30" i="3"/>
  <c r="U26" i="3"/>
  <c r="AA31" i="3"/>
  <c r="R27" i="3"/>
  <c r="AA12" i="3"/>
  <c r="X23" i="3"/>
  <c r="X15" i="3"/>
  <c r="R19" i="3"/>
  <c r="X31" i="3"/>
  <c r="O32" i="3"/>
  <c r="U12" i="3"/>
  <c r="R23" i="3"/>
  <c r="O26" i="3"/>
  <c r="O28" i="3"/>
  <c r="C9" i="13"/>
  <c r="S63" i="14" l="1"/>
  <c r="U101" i="3"/>
  <c r="U102" i="3" s="1"/>
  <c r="AB100" i="3"/>
  <c r="R102" i="3"/>
  <c r="M62" i="14"/>
  <c r="O101" i="3" s="1"/>
  <c r="O102" i="3" s="1"/>
  <c r="Y61" i="14"/>
  <c r="Y62" i="14" s="1"/>
  <c r="V61" i="14"/>
  <c r="AB21" i="3"/>
  <c r="AB17" i="3"/>
  <c r="AB25" i="3"/>
  <c r="AB14" i="3"/>
  <c r="AB22" i="3"/>
  <c r="AB18" i="3"/>
  <c r="AB24" i="3"/>
  <c r="AB20" i="3"/>
  <c r="AB30" i="3"/>
  <c r="AB16" i="3"/>
  <c r="AB13" i="3"/>
  <c r="AB19" i="3"/>
  <c r="AB29" i="3"/>
  <c r="AB15" i="3"/>
  <c r="AB33" i="3"/>
  <c r="AB23" i="3"/>
  <c r="AB31" i="3"/>
  <c r="AB27" i="3"/>
  <c r="AB12" i="3"/>
  <c r="AB32" i="3"/>
  <c r="AB28" i="3"/>
  <c r="AB26" i="3"/>
  <c r="C19" i="13"/>
  <c r="C18" i="13"/>
  <c r="B23" i="13"/>
  <c r="B5" i="13"/>
  <c r="B4" i="13"/>
  <c r="B3" i="13"/>
  <c r="B14" i="13"/>
  <c r="Y63" i="14" l="1"/>
  <c r="AA101" i="3"/>
  <c r="AA102" i="3" s="1"/>
  <c r="V62" i="14"/>
  <c r="Z61" i="14"/>
  <c r="Z62" i="14"/>
  <c r="Z63" i="14" s="1"/>
  <c r="M63" i="14"/>
  <c r="B24" i="13"/>
  <c r="C23" i="13"/>
  <c r="C13" i="13"/>
  <c r="C12" i="13"/>
  <c r="V63" i="14" l="1"/>
  <c r="X101" i="3"/>
  <c r="C24" i="13"/>
  <c r="D23" i="13" s="1"/>
  <c r="C14" i="13"/>
  <c r="X102" i="3" l="1"/>
  <c r="AB101" i="3"/>
  <c r="AB102" i="3" s="1"/>
  <c r="E23" i="13"/>
  <c r="D22" i="13"/>
  <c r="D24" i="13" s="1"/>
  <c r="D14" i="13"/>
  <c r="E22" i="2"/>
  <c r="E23" i="2"/>
  <c r="E24" i="2"/>
  <c r="D25" i="2"/>
  <c r="E25" i="2"/>
  <c r="E26" i="2"/>
  <c r="E27" i="2"/>
  <c r="E28" i="2"/>
  <c r="E29" i="2"/>
  <c r="C48" i="2"/>
  <c r="B48" i="2"/>
  <c r="C47" i="2"/>
  <c r="B47" i="2" s="1"/>
  <c r="C46" i="2"/>
  <c r="B46" i="2" s="1"/>
  <c r="C45" i="2"/>
  <c r="B45" i="2"/>
  <c r="C44" i="2"/>
  <c r="B44" i="2" s="1"/>
  <c r="C43" i="2"/>
  <c r="A43" i="2" s="1"/>
  <c r="F42" i="2"/>
  <c r="C42" i="2"/>
  <c r="B42" i="2"/>
  <c r="F41" i="2"/>
  <c r="C41" i="2"/>
  <c r="B41" i="2" s="1"/>
  <c r="F40" i="2"/>
  <c r="C40" i="2"/>
  <c r="B40" i="2" s="1"/>
  <c r="F39" i="2"/>
  <c r="C39" i="2"/>
  <c r="B39" i="2" s="1"/>
  <c r="F38" i="2"/>
  <c r="C38" i="2"/>
  <c r="A38" i="2" s="1"/>
  <c r="F37" i="2"/>
  <c r="C37" i="2"/>
  <c r="B37" i="2" s="1"/>
  <c r="F36" i="2"/>
  <c r="C36" i="2"/>
  <c r="B36" i="2" s="1"/>
  <c r="F35" i="2"/>
  <c r="C35" i="2"/>
  <c r="B35" i="2" s="1"/>
  <c r="F34" i="2"/>
  <c r="C34" i="2"/>
  <c r="B34" i="2" s="1"/>
  <c r="L40" i="3"/>
  <c r="L39" i="3"/>
  <c r="L38" i="3"/>
  <c r="L37" i="3"/>
  <c r="L36" i="3"/>
  <c r="L35" i="3"/>
  <c r="L34" i="3"/>
  <c r="L11" i="3"/>
  <c r="O11" i="3" s="1"/>
  <c r="L10" i="3"/>
  <c r="O10" i="3" s="1"/>
  <c r="L9" i="3"/>
  <c r="O9" i="3" s="1"/>
  <c r="B17" i="2"/>
  <c r="C15" i="2" s="1"/>
  <c r="C9" i="2"/>
  <c r="E22" i="13" l="1"/>
  <c r="E13" i="13"/>
  <c r="E12" i="13"/>
  <c r="E30" i="2"/>
  <c r="F15" i="2"/>
  <c r="C16" i="2"/>
  <c r="D16" i="2" l="1"/>
  <c r="F16" i="2" s="1"/>
  <c r="E14" i="13"/>
  <c r="X15" i="9"/>
  <c r="Y15" i="9" s="1"/>
  <c r="W15" i="9"/>
  <c r="U15" i="9"/>
  <c r="V15" i="9" s="1"/>
  <c r="T15" i="9"/>
  <c r="R15" i="9"/>
  <c r="S15" i="9" s="1"/>
  <c r="Q15" i="9"/>
  <c r="O15" i="9"/>
  <c r="P15" i="9" s="1"/>
  <c r="N15" i="9"/>
  <c r="L15" i="9"/>
  <c r="M15" i="9" s="1"/>
  <c r="K15" i="9"/>
  <c r="X14" i="9"/>
  <c r="Y14" i="9" s="1"/>
  <c r="W14" i="9"/>
  <c r="U14" i="9"/>
  <c r="V14" i="9" s="1"/>
  <c r="T14" i="9"/>
  <c r="R14" i="9"/>
  <c r="S14" i="9" s="1"/>
  <c r="Q14" i="9"/>
  <c r="O14" i="9"/>
  <c r="P14" i="9" s="1"/>
  <c r="N14" i="9"/>
  <c r="L14" i="9"/>
  <c r="M14" i="9" s="1"/>
  <c r="K14" i="9"/>
  <c r="X13" i="9"/>
  <c r="Y13" i="9" s="1"/>
  <c r="W13" i="9"/>
  <c r="U13" i="9"/>
  <c r="V13" i="9" s="1"/>
  <c r="T13" i="9"/>
  <c r="R13" i="9"/>
  <c r="S13" i="9" s="1"/>
  <c r="Q13" i="9"/>
  <c r="O13" i="9"/>
  <c r="P13" i="9" s="1"/>
  <c r="N13" i="9"/>
  <c r="L13" i="9"/>
  <c r="M13" i="9" s="1"/>
  <c r="K13" i="9"/>
  <c r="X12" i="9"/>
  <c r="Y12" i="9" s="1"/>
  <c r="W12" i="9"/>
  <c r="U12" i="9"/>
  <c r="V12" i="9" s="1"/>
  <c r="T12" i="9"/>
  <c r="R12" i="9"/>
  <c r="S12" i="9" s="1"/>
  <c r="Q12" i="9"/>
  <c r="O12" i="9"/>
  <c r="P12" i="9" s="1"/>
  <c r="N12" i="9"/>
  <c r="L12" i="9"/>
  <c r="M12" i="9" s="1"/>
  <c r="K12" i="9"/>
  <c r="X11" i="9"/>
  <c r="Y11" i="9" s="1"/>
  <c r="W11" i="9"/>
  <c r="U11" i="9"/>
  <c r="V11" i="9" s="1"/>
  <c r="T11" i="9"/>
  <c r="R11" i="9"/>
  <c r="S11" i="9" s="1"/>
  <c r="Q11" i="9"/>
  <c r="O11" i="9"/>
  <c r="P11" i="9" s="1"/>
  <c r="N11" i="9"/>
  <c r="L11" i="9"/>
  <c r="M11" i="9" s="1"/>
  <c r="K11" i="9"/>
  <c r="X10" i="9"/>
  <c r="Y10" i="9" s="1"/>
  <c r="W10" i="9"/>
  <c r="U10" i="9"/>
  <c r="V10" i="9" s="1"/>
  <c r="T10" i="9"/>
  <c r="R10" i="9"/>
  <c r="S10" i="9" s="1"/>
  <c r="Q10" i="9"/>
  <c r="O10" i="9"/>
  <c r="P10" i="9" s="1"/>
  <c r="N10" i="9"/>
  <c r="L10" i="9"/>
  <c r="M10" i="9" s="1"/>
  <c r="K10" i="9"/>
  <c r="X9" i="9"/>
  <c r="Y9" i="9" s="1"/>
  <c r="W9" i="9"/>
  <c r="U9" i="9"/>
  <c r="V9" i="9" s="1"/>
  <c r="T9" i="9"/>
  <c r="R9" i="9"/>
  <c r="S9" i="9" s="1"/>
  <c r="Q9" i="9"/>
  <c r="O9" i="9"/>
  <c r="P9" i="9" s="1"/>
  <c r="N9" i="9"/>
  <c r="L9" i="9"/>
  <c r="M9" i="9" s="1"/>
  <c r="K9" i="9"/>
  <c r="X8" i="9"/>
  <c r="Y8" i="9" s="1"/>
  <c r="W8" i="9"/>
  <c r="U8" i="9"/>
  <c r="V8" i="9" s="1"/>
  <c r="T8" i="9"/>
  <c r="R8" i="9"/>
  <c r="S8" i="9" s="1"/>
  <c r="Q8" i="9"/>
  <c r="O8" i="9"/>
  <c r="P8" i="9" s="1"/>
  <c r="N8" i="9"/>
  <c r="L8" i="9"/>
  <c r="M8" i="9" s="1"/>
  <c r="K8" i="9"/>
  <c r="X7" i="9"/>
  <c r="Y7" i="9" s="1"/>
  <c r="W7" i="9"/>
  <c r="U7" i="9"/>
  <c r="V7" i="9" s="1"/>
  <c r="T7" i="9"/>
  <c r="R7" i="9"/>
  <c r="S7" i="9" s="1"/>
  <c r="Q7" i="9"/>
  <c r="O7" i="9"/>
  <c r="P7" i="9" s="1"/>
  <c r="N7" i="9"/>
  <c r="L7" i="9"/>
  <c r="M7" i="9" s="1"/>
  <c r="K7" i="9"/>
  <c r="X6" i="9"/>
  <c r="Y6" i="9" s="1"/>
  <c r="W6" i="9"/>
  <c r="U6" i="9"/>
  <c r="V6" i="9" s="1"/>
  <c r="T6" i="9"/>
  <c r="R6" i="9"/>
  <c r="S6" i="9" s="1"/>
  <c r="Q6" i="9"/>
  <c r="O6" i="9"/>
  <c r="P6" i="9" s="1"/>
  <c r="N6" i="9"/>
  <c r="L6" i="9"/>
  <c r="M6" i="9" s="1"/>
  <c r="K6" i="9"/>
  <c r="X15" i="7"/>
  <c r="Y15" i="7" s="1"/>
  <c r="W15" i="7"/>
  <c r="U15" i="7"/>
  <c r="V15" i="7" s="1"/>
  <c r="T15" i="7"/>
  <c r="R15" i="7"/>
  <c r="S15" i="7" s="1"/>
  <c r="Q15" i="7"/>
  <c r="O15" i="7"/>
  <c r="P15" i="7" s="1"/>
  <c r="N15" i="7"/>
  <c r="L15" i="7"/>
  <c r="M15" i="7" s="1"/>
  <c r="K15" i="7"/>
  <c r="X14" i="7"/>
  <c r="Y14" i="7" s="1"/>
  <c r="W14" i="7"/>
  <c r="U14" i="7"/>
  <c r="V14" i="7" s="1"/>
  <c r="T14" i="7"/>
  <c r="R14" i="7"/>
  <c r="S14" i="7" s="1"/>
  <c r="Q14" i="7"/>
  <c r="O14" i="7"/>
  <c r="P14" i="7" s="1"/>
  <c r="N14" i="7"/>
  <c r="L14" i="7"/>
  <c r="M14" i="7" s="1"/>
  <c r="K14" i="7"/>
  <c r="X13" i="7"/>
  <c r="Y13" i="7" s="1"/>
  <c r="W13" i="7"/>
  <c r="U13" i="7"/>
  <c r="V13" i="7" s="1"/>
  <c r="T13" i="7"/>
  <c r="R13" i="7"/>
  <c r="S13" i="7" s="1"/>
  <c r="Q13" i="7"/>
  <c r="O13" i="7"/>
  <c r="P13" i="7" s="1"/>
  <c r="N13" i="7"/>
  <c r="L13" i="7"/>
  <c r="M13" i="7" s="1"/>
  <c r="K13" i="7"/>
  <c r="X12" i="7"/>
  <c r="Y12" i="7" s="1"/>
  <c r="W12" i="7"/>
  <c r="U12" i="7"/>
  <c r="V12" i="7" s="1"/>
  <c r="T12" i="7"/>
  <c r="R12" i="7"/>
  <c r="S12" i="7" s="1"/>
  <c r="Q12" i="7"/>
  <c r="O12" i="7"/>
  <c r="P12" i="7" s="1"/>
  <c r="N12" i="7"/>
  <c r="L12" i="7"/>
  <c r="M12" i="7" s="1"/>
  <c r="K12" i="7"/>
  <c r="X11" i="7"/>
  <c r="Y11" i="7" s="1"/>
  <c r="W11" i="7"/>
  <c r="U11" i="7"/>
  <c r="V11" i="7" s="1"/>
  <c r="T11" i="7"/>
  <c r="R11" i="7"/>
  <c r="S11" i="7" s="1"/>
  <c r="Q11" i="7"/>
  <c r="O11" i="7"/>
  <c r="P11" i="7" s="1"/>
  <c r="N11" i="7"/>
  <c r="L11" i="7"/>
  <c r="M11" i="7" s="1"/>
  <c r="K11" i="7"/>
  <c r="X10" i="7"/>
  <c r="Y10" i="7" s="1"/>
  <c r="W10" i="7"/>
  <c r="U10" i="7"/>
  <c r="V10" i="7" s="1"/>
  <c r="T10" i="7"/>
  <c r="R10" i="7"/>
  <c r="S10" i="7" s="1"/>
  <c r="Q10" i="7"/>
  <c r="O10" i="7"/>
  <c r="P10" i="7" s="1"/>
  <c r="N10" i="7"/>
  <c r="L10" i="7"/>
  <c r="M10" i="7" s="1"/>
  <c r="K10" i="7"/>
  <c r="X9" i="7"/>
  <c r="Y9" i="7" s="1"/>
  <c r="W9" i="7"/>
  <c r="U9" i="7"/>
  <c r="V9" i="7" s="1"/>
  <c r="T9" i="7"/>
  <c r="R9" i="7"/>
  <c r="S9" i="7" s="1"/>
  <c r="Q9" i="7"/>
  <c r="O9" i="7"/>
  <c r="P9" i="7" s="1"/>
  <c r="N9" i="7"/>
  <c r="L9" i="7"/>
  <c r="M9" i="7" s="1"/>
  <c r="K9" i="7"/>
  <c r="X8" i="7"/>
  <c r="Y8" i="7" s="1"/>
  <c r="W8" i="7"/>
  <c r="U8" i="7"/>
  <c r="V8" i="7" s="1"/>
  <c r="T8" i="7"/>
  <c r="R8" i="7"/>
  <c r="S8" i="7" s="1"/>
  <c r="Q8" i="7"/>
  <c r="O8" i="7"/>
  <c r="P8" i="7" s="1"/>
  <c r="N8" i="7"/>
  <c r="L8" i="7"/>
  <c r="M8" i="7" s="1"/>
  <c r="K8" i="7"/>
  <c r="X7" i="7"/>
  <c r="Y7" i="7" s="1"/>
  <c r="W7" i="7"/>
  <c r="U7" i="7"/>
  <c r="V7" i="7" s="1"/>
  <c r="T7" i="7"/>
  <c r="R7" i="7"/>
  <c r="S7" i="7" s="1"/>
  <c r="Q7" i="7"/>
  <c r="O7" i="7"/>
  <c r="P7" i="7" s="1"/>
  <c r="N7" i="7"/>
  <c r="L7" i="7"/>
  <c r="M7" i="7" s="1"/>
  <c r="K7" i="7"/>
  <c r="X6" i="7"/>
  <c r="Y6" i="7" s="1"/>
  <c r="W6" i="7"/>
  <c r="U6" i="7"/>
  <c r="V6" i="7" s="1"/>
  <c r="T6" i="7"/>
  <c r="R6" i="7"/>
  <c r="S6" i="7" s="1"/>
  <c r="Q6" i="7"/>
  <c r="O6" i="7"/>
  <c r="P6" i="7" s="1"/>
  <c r="N6" i="7"/>
  <c r="L6" i="7"/>
  <c r="M6" i="7" s="1"/>
  <c r="K6" i="7"/>
  <c r="D17" i="2" l="1"/>
  <c r="AB84" i="3"/>
  <c r="E24" i="13" l="1"/>
  <c r="Y9" i="3"/>
  <c r="Z9" i="3"/>
  <c r="Y10" i="3"/>
  <c r="Z10" i="3"/>
  <c r="Y11" i="3"/>
  <c r="Z11" i="3"/>
  <c r="Y34" i="3"/>
  <c r="Z34" i="3"/>
  <c r="Y35" i="3"/>
  <c r="Z35" i="3"/>
  <c r="Y36" i="3"/>
  <c r="Z36" i="3"/>
  <c r="Y37" i="3"/>
  <c r="Z37" i="3"/>
  <c r="Y38" i="3"/>
  <c r="Z38" i="3"/>
  <c r="Y39" i="3"/>
  <c r="Z39" i="3"/>
  <c r="Y40" i="3"/>
  <c r="Z40" i="3"/>
  <c r="AA48" i="3"/>
  <c r="AA134" i="3" s="1"/>
  <c r="AA53" i="3"/>
  <c r="AA61" i="3"/>
  <c r="AA135" i="3" s="1"/>
  <c r="AA36" i="3" l="1"/>
  <c r="AA34" i="3"/>
  <c r="AA39" i="3"/>
  <c r="AA35" i="3"/>
  <c r="AA9" i="3"/>
  <c r="AA37" i="3"/>
  <c r="AA11" i="3"/>
  <c r="AA40" i="3"/>
  <c r="AA10" i="3"/>
  <c r="AA38" i="3"/>
  <c r="Z41" i="3"/>
  <c r="AA41" i="3" l="1"/>
  <c r="AA42" i="3"/>
  <c r="X15" i="6" l="1"/>
  <c r="Y15" i="6" s="1"/>
  <c r="X14" i="6"/>
  <c r="Y14" i="6" s="1"/>
  <c r="X13" i="6"/>
  <c r="Y13" i="6" s="1"/>
  <c r="X12" i="6"/>
  <c r="Y12" i="6" s="1"/>
  <c r="X11" i="6"/>
  <c r="Y11" i="6" s="1"/>
  <c r="X10" i="6"/>
  <c r="Y10" i="6" s="1"/>
  <c r="X9" i="6"/>
  <c r="Y9" i="6" s="1"/>
  <c r="X8" i="6"/>
  <c r="Y8" i="6" s="1"/>
  <c r="X7" i="6"/>
  <c r="Y7" i="6" s="1"/>
  <c r="X6" i="6"/>
  <c r="Y6" i="6" s="1"/>
  <c r="U15" i="6"/>
  <c r="V15" i="6" s="1"/>
  <c r="U14" i="6"/>
  <c r="V14" i="6" s="1"/>
  <c r="U13" i="6"/>
  <c r="V13" i="6" s="1"/>
  <c r="U12" i="6"/>
  <c r="V12" i="6" s="1"/>
  <c r="U11" i="6"/>
  <c r="V11" i="6" s="1"/>
  <c r="U10" i="6"/>
  <c r="V10" i="6" s="1"/>
  <c r="U9" i="6"/>
  <c r="V9" i="6" s="1"/>
  <c r="U8" i="6"/>
  <c r="V8" i="6" s="1"/>
  <c r="U7" i="6"/>
  <c r="V7" i="6" s="1"/>
  <c r="U6" i="6"/>
  <c r="V6" i="6" s="1"/>
  <c r="R15" i="6"/>
  <c r="S15" i="6" s="1"/>
  <c r="R14" i="6"/>
  <c r="S14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O15" i="6"/>
  <c r="P15" i="6" s="1"/>
  <c r="O14" i="6"/>
  <c r="P14" i="6" s="1"/>
  <c r="O13" i="6"/>
  <c r="P13" i="6" s="1"/>
  <c r="O12" i="6"/>
  <c r="P12" i="6" s="1"/>
  <c r="O11" i="6"/>
  <c r="P11" i="6" s="1"/>
  <c r="O10" i="6"/>
  <c r="P10" i="6" s="1"/>
  <c r="O9" i="6"/>
  <c r="P9" i="6" s="1"/>
  <c r="O8" i="6"/>
  <c r="P8" i="6" s="1"/>
  <c r="O7" i="6"/>
  <c r="P7" i="6" s="1"/>
  <c r="O6" i="6"/>
  <c r="P6" i="6" s="1"/>
  <c r="P16" i="6" l="1"/>
  <c r="W10" i="3"/>
  <c r="W11" i="3"/>
  <c r="W34" i="3"/>
  <c r="W35" i="3"/>
  <c r="W36" i="3"/>
  <c r="W37" i="3"/>
  <c r="W38" i="3"/>
  <c r="W39" i="3"/>
  <c r="W40" i="3"/>
  <c r="T10" i="3"/>
  <c r="T11" i="3"/>
  <c r="T34" i="3"/>
  <c r="T35" i="3"/>
  <c r="T36" i="3"/>
  <c r="T37" i="3"/>
  <c r="T38" i="3"/>
  <c r="T39" i="3"/>
  <c r="T40" i="3"/>
  <c r="Q10" i="3"/>
  <c r="Q11" i="3"/>
  <c r="Q34" i="3"/>
  <c r="Q35" i="3"/>
  <c r="Q36" i="3"/>
  <c r="Q37" i="3"/>
  <c r="Q38" i="3"/>
  <c r="Q39" i="3"/>
  <c r="Q40" i="3"/>
  <c r="Q9" i="3"/>
  <c r="T9" i="3"/>
  <c r="W9" i="3"/>
  <c r="X38" i="3" l="1"/>
  <c r="U38" i="3"/>
  <c r="R38" i="3"/>
  <c r="M9" i="3" l="1"/>
  <c r="AB71" i="3" l="1"/>
  <c r="AB72" i="3"/>
  <c r="AB79" i="3"/>
  <c r="AB80" i="3"/>
  <c r="AB81" i="3"/>
  <c r="AB83" i="3"/>
  <c r="AB70" i="3"/>
  <c r="AB57" i="3"/>
  <c r="AB58" i="3"/>
  <c r="AB59" i="3"/>
  <c r="AB60" i="3"/>
  <c r="AB56" i="3"/>
  <c r="AB52" i="3"/>
  <c r="AB51" i="3"/>
  <c r="AB47" i="3"/>
  <c r="AB45" i="3"/>
  <c r="AB48" i="3" l="1"/>
  <c r="AB73" i="3" l="1"/>
  <c r="AB85" i="3" s="1"/>
  <c r="M41" i="6"/>
  <c r="Y54" i="9"/>
  <c r="V54" i="9"/>
  <c r="S54" i="9"/>
  <c r="P54" i="9"/>
  <c r="M54" i="9"/>
  <c r="Z53" i="9"/>
  <c r="Z52" i="9"/>
  <c r="Y51" i="9"/>
  <c r="V51" i="9"/>
  <c r="S51" i="9"/>
  <c r="P51" i="9"/>
  <c r="P55" i="9" s="1"/>
  <c r="M51" i="9"/>
  <c r="Z50" i="9"/>
  <c r="Z49" i="9"/>
  <c r="Z45" i="9"/>
  <c r="Z44" i="9"/>
  <c r="Z43" i="9"/>
  <c r="Z42" i="9"/>
  <c r="M41" i="9"/>
  <c r="Z40" i="9"/>
  <c r="Z39" i="9"/>
  <c r="Z38" i="9"/>
  <c r="Y35" i="9"/>
  <c r="V35" i="9"/>
  <c r="S35" i="9"/>
  <c r="P35" i="9"/>
  <c r="M35" i="9"/>
  <c r="Z34" i="9"/>
  <c r="Z33" i="9"/>
  <c r="Z32" i="9"/>
  <c r="Z31" i="9"/>
  <c r="Z30" i="9"/>
  <c r="Y27" i="9"/>
  <c r="V27" i="9"/>
  <c r="S27" i="9"/>
  <c r="P27" i="9"/>
  <c r="M27" i="9"/>
  <c r="Z26" i="9"/>
  <c r="Z25" i="9"/>
  <c r="Z27" i="9" s="1"/>
  <c r="Y22" i="9"/>
  <c r="V22" i="9"/>
  <c r="S22" i="9"/>
  <c r="P22" i="9"/>
  <c r="M22" i="9"/>
  <c r="Z21" i="9"/>
  <c r="Z20" i="9"/>
  <c r="AB15" i="9"/>
  <c r="AB14" i="9"/>
  <c r="AB13" i="9"/>
  <c r="AB12" i="9"/>
  <c r="AB11" i="9"/>
  <c r="AB10" i="9"/>
  <c r="AB9" i="9"/>
  <c r="AB8" i="9"/>
  <c r="AB7" i="9"/>
  <c r="AB6" i="9"/>
  <c r="AB15" i="8"/>
  <c r="AC15" i="8" s="1"/>
  <c r="AD15" i="8" s="1"/>
  <c r="AE15" i="8" s="1"/>
  <c r="AF15" i="8" s="1"/>
  <c r="AB14" i="8"/>
  <c r="AC14" i="8" s="1"/>
  <c r="AD14" i="8" s="1"/>
  <c r="AE14" i="8" s="1"/>
  <c r="AF14" i="8" s="1"/>
  <c r="AB13" i="8"/>
  <c r="AC13" i="8" s="1"/>
  <c r="AD13" i="8" s="1"/>
  <c r="AE13" i="8" s="1"/>
  <c r="AF13" i="8" s="1"/>
  <c r="AB12" i="8"/>
  <c r="AC12" i="8" s="1"/>
  <c r="AD12" i="8" s="1"/>
  <c r="AE12" i="8" s="1"/>
  <c r="AF12" i="8" s="1"/>
  <c r="AB11" i="8"/>
  <c r="AC11" i="8" s="1"/>
  <c r="AD11" i="8" s="1"/>
  <c r="AE11" i="8" s="1"/>
  <c r="AF11" i="8" s="1"/>
  <c r="AB10" i="8"/>
  <c r="AC10" i="8" s="1"/>
  <c r="AD10" i="8" s="1"/>
  <c r="AE10" i="8" s="1"/>
  <c r="AF10" i="8" s="1"/>
  <c r="AB9" i="8"/>
  <c r="AC9" i="8" s="1"/>
  <c r="AD9" i="8" s="1"/>
  <c r="AE9" i="8" s="1"/>
  <c r="AF9" i="8" s="1"/>
  <c r="AB8" i="8"/>
  <c r="AC8" i="8" s="1"/>
  <c r="AD8" i="8" s="1"/>
  <c r="AE8" i="8" s="1"/>
  <c r="AF8" i="8" s="1"/>
  <c r="AB7" i="8"/>
  <c r="AC7" i="8" s="1"/>
  <c r="AD7" i="8" s="1"/>
  <c r="AE7" i="8" s="1"/>
  <c r="AF7" i="8" s="1"/>
  <c r="AB6" i="8"/>
  <c r="AC6" i="8" s="1"/>
  <c r="AD6" i="8" s="1"/>
  <c r="AE6" i="8" s="1"/>
  <c r="AF6" i="8" s="1"/>
  <c r="Y54" i="7"/>
  <c r="V54" i="7"/>
  <c r="S54" i="7"/>
  <c r="P54" i="7"/>
  <c r="M54" i="7"/>
  <c r="Z53" i="7"/>
  <c r="Z52" i="7"/>
  <c r="Y51" i="7"/>
  <c r="V51" i="7"/>
  <c r="S51" i="7"/>
  <c r="P51" i="7"/>
  <c r="M51" i="7"/>
  <c r="Z50" i="7"/>
  <c r="Z49" i="7"/>
  <c r="Z45" i="7"/>
  <c r="Z44" i="7"/>
  <c r="Z43" i="7"/>
  <c r="Z42" i="7"/>
  <c r="M41" i="7"/>
  <c r="M46" i="7" s="1"/>
  <c r="Z40" i="7"/>
  <c r="Z39" i="7"/>
  <c r="Z38" i="7"/>
  <c r="Y35" i="7"/>
  <c r="V35" i="7"/>
  <c r="S35" i="7"/>
  <c r="P35" i="7"/>
  <c r="M35" i="7"/>
  <c r="Z34" i="7"/>
  <c r="Z33" i="7"/>
  <c r="Z32" i="7"/>
  <c r="Z31" i="7"/>
  <c r="Z30" i="7"/>
  <c r="Y27" i="7"/>
  <c r="V27" i="7"/>
  <c r="S27" i="7"/>
  <c r="P27" i="7"/>
  <c r="M27" i="7"/>
  <c r="Z26" i="7"/>
  <c r="Z25" i="7"/>
  <c r="Z27" i="7" s="1"/>
  <c r="Y22" i="7"/>
  <c r="V22" i="7"/>
  <c r="S22" i="7"/>
  <c r="P22" i="7"/>
  <c r="M22" i="7"/>
  <c r="Z21" i="7"/>
  <c r="Z20" i="7"/>
  <c r="AB15" i="7"/>
  <c r="AC15" i="7" s="1"/>
  <c r="AD15" i="7" s="1"/>
  <c r="AE15" i="7" s="1"/>
  <c r="AF15" i="7" s="1"/>
  <c r="AB14" i="7"/>
  <c r="AC14" i="7" s="1"/>
  <c r="AD14" i="7" s="1"/>
  <c r="AE14" i="7" s="1"/>
  <c r="AF14" i="7" s="1"/>
  <c r="AB13" i="7"/>
  <c r="AC13" i="7" s="1"/>
  <c r="AD13" i="7" s="1"/>
  <c r="AE13" i="7" s="1"/>
  <c r="AF13" i="7" s="1"/>
  <c r="AB12" i="7"/>
  <c r="AC12" i="7" s="1"/>
  <c r="AD12" i="7" s="1"/>
  <c r="AE12" i="7" s="1"/>
  <c r="AF12" i="7" s="1"/>
  <c r="AB11" i="7"/>
  <c r="AC11" i="7" s="1"/>
  <c r="AD11" i="7" s="1"/>
  <c r="AE11" i="7" s="1"/>
  <c r="AF11" i="7" s="1"/>
  <c r="AB10" i="7"/>
  <c r="AC10" i="7" s="1"/>
  <c r="AD10" i="7" s="1"/>
  <c r="AE10" i="7" s="1"/>
  <c r="AF10" i="7" s="1"/>
  <c r="AB9" i="7"/>
  <c r="AC9" i="7" s="1"/>
  <c r="AD9" i="7" s="1"/>
  <c r="AE9" i="7" s="1"/>
  <c r="AF9" i="7" s="1"/>
  <c r="AB8" i="7"/>
  <c r="AC8" i="7" s="1"/>
  <c r="AD8" i="7" s="1"/>
  <c r="AE8" i="7" s="1"/>
  <c r="AF8" i="7" s="1"/>
  <c r="AB7" i="7"/>
  <c r="AC7" i="7" s="1"/>
  <c r="AD7" i="7" s="1"/>
  <c r="AE7" i="7" s="1"/>
  <c r="AF7" i="7" s="1"/>
  <c r="AB6" i="7"/>
  <c r="AC6" i="7" s="1"/>
  <c r="AD6" i="7" s="1"/>
  <c r="AE6" i="7" s="1"/>
  <c r="AF6" i="7" s="1"/>
  <c r="V55" i="7" l="1"/>
  <c r="V55" i="9"/>
  <c r="P17" i="7"/>
  <c r="Y55" i="7"/>
  <c r="Y55" i="9"/>
  <c r="S55" i="7"/>
  <c r="S55" i="9"/>
  <c r="V17" i="7"/>
  <c r="Z35" i="7"/>
  <c r="Z35" i="9"/>
  <c r="Z22" i="7"/>
  <c r="Z22" i="9"/>
  <c r="P17" i="9"/>
  <c r="V16" i="9"/>
  <c r="Z51" i="9"/>
  <c r="Z54" i="9"/>
  <c r="M55" i="9"/>
  <c r="Z14" i="9"/>
  <c r="L16" i="9"/>
  <c r="P55" i="7"/>
  <c r="Z54" i="7"/>
  <c r="M55" i="7"/>
  <c r="Z51" i="7"/>
  <c r="X16" i="7"/>
  <c r="R16" i="7"/>
  <c r="Z10" i="7"/>
  <c r="Z11" i="7"/>
  <c r="Z15" i="7"/>
  <c r="X16" i="9"/>
  <c r="Y16" i="7"/>
  <c r="P16" i="7"/>
  <c r="U16" i="7"/>
  <c r="Y16" i="9"/>
  <c r="Z8" i="9"/>
  <c r="R16" i="9"/>
  <c r="Z15" i="9"/>
  <c r="L16" i="7"/>
  <c r="Z7" i="9"/>
  <c r="S16" i="9"/>
  <c r="Z11" i="9"/>
  <c r="Z12" i="9"/>
  <c r="U16" i="9"/>
  <c r="Z9" i="9"/>
  <c r="Z13" i="9"/>
  <c r="P41" i="9"/>
  <c r="Z10" i="9"/>
  <c r="M46" i="9"/>
  <c r="O16" i="9"/>
  <c r="Z14" i="7"/>
  <c r="Z12" i="7"/>
  <c r="S16" i="7"/>
  <c r="Z8" i="7"/>
  <c r="Z9" i="7"/>
  <c r="M17" i="7"/>
  <c r="Z13" i="7"/>
  <c r="P41" i="7"/>
  <c r="O16" i="7"/>
  <c r="Z7" i="7"/>
  <c r="Y54" i="6"/>
  <c r="V54" i="6"/>
  <c r="S54" i="6"/>
  <c r="P54" i="6"/>
  <c r="M54" i="6"/>
  <c r="Z21" i="6"/>
  <c r="Z20" i="6"/>
  <c r="Z26" i="6"/>
  <c r="Z25" i="6"/>
  <c r="Z45" i="6"/>
  <c r="Z44" i="6"/>
  <c r="Z43" i="6"/>
  <c r="Z42" i="6"/>
  <c r="Z40" i="6"/>
  <c r="Z39" i="6"/>
  <c r="Z38" i="6"/>
  <c r="L15" i="6"/>
  <c r="M15" i="6" s="1"/>
  <c r="L14" i="6"/>
  <c r="M14" i="6" s="1"/>
  <c r="L13" i="6"/>
  <c r="M13" i="6" s="1"/>
  <c r="L12" i="6"/>
  <c r="M12" i="6" s="1"/>
  <c r="L11" i="6"/>
  <c r="M11" i="6" s="1"/>
  <c r="L10" i="6"/>
  <c r="M10" i="6" s="1"/>
  <c r="L9" i="6"/>
  <c r="M9" i="6" s="1"/>
  <c r="L8" i="6"/>
  <c r="M8" i="6" s="1"/>
  <c r="L7" i="6"/>
  <c r="M7" i="6" s="1"/>
  <c r="L6" i="6"/>
  <c r="M6" i="6" s="1"/>
  <c r="N40" i="3"/>
  <c r="N39" i="3"/>
  <c r="N38" i="3"/>
  <c r="O38" i="3" s="1"/>
  <c r="N37" i="3"/>
  <c r="N36" i="3"/>
  <c r="N35" i="3"/>
  <c r="N34" i="3"/>
  <c r="N41" i="3" l="1"/>
  <c r="Z55" i="9"/>
  <c r="V17" i="9"/>
  <c r="P16" i="9"/>
  <c r="S17" i="6"/>
  <c r="M17" i="6"/>
  <c r="Y17" i="6"/>
  <c r="Y17" i="7"/>
  <c r="P17" i="6"/>
  <c r="S17" i="7"/>
  <c r="O94" i="3"/>
  <c r="M17" i="9"/>
  <c r="Y17" i="9"/>
  <c r="S17" i="9"/>
  <c r="Z55" i="7"/>
  <c r="P46" i="9"/>
  <c r="S41" i="9"/>
  <c r="M16" i="9"/>
  <c r="Z6" i="9"/>
  <c r="Z16" i="9" s="1"/>
  <c r="V16" i="7"/>
  <c r="P46" i="7"/>
  <c r="P57" i="7" s="1"/>
  <c r="R91" i="3" s="1"/>
  <c r="S41" i="7"/>
  <c r="M16" i="7"/>
  <c r="Z6" i="7"/>
  <c r="Z16" i="7" s="1"/>
  <c r="U16" i="6"/>
  <c r="S16" i="6"/>
  <c r="Y16" i="6"/>
  <c r="L16" i="6"/>
  <c r="V16" i="6"/>
  <c r="R16" i="6"/>
  <c r="X16" i="6"/>
  <c r="Z8" i="6"/>
  <c r="Z12" i="6"/>
  <c r="O16" i="6"/>
  <c r="Z15" i="6"/>
  <c r="Z7" i="6"/>
  <c r="Z13" i="6"/>
  <c r="Z9" i="6"/>
  <c r="Z11" i="6"/>
  <c r="Z14" i="6"/>
  <c r="Z10" i="6"/>
  <c r="V17" i="6" l="1"/>
  <c r="M16" i="6"/>
  <c r="P57" i="9"/>
  <c r="R97" i="3" s="1"/>
  <c r="P61" i="7"/>
  <c r="P62" i="7" s="1"/>
  <c r="R92" i="3" s="1"/>
  <c r="Z17" i="9"/>
  <c r="M57" i="9"/>
  <c r="S46" i="9"/>
  <c r="S57" i="9" s="1"/>
  <c r="U97" i="3" s="1"/>
  <c r="V41" i="9"/>
  <c r="S46" i="7"/>
  <c r="S57" i="7" s="1"/>
  <c r="U91" i="3" s="1"/>
  <c r="V41" i="7"/>
  <c r="Z17" i="7"/>
  <c r="M57" i="7"/>
  <c r="O91" i="3" s="1"/>
  <c r="Z6" i="6"/>
  <c r="U94" i="3" l="1"/>
  <c r="R95" i="3"/>
  <c r="R94" i="3"/>
  <c r="M61" i="9"/>
  <c r="S61" i="9"/>
  <c r="S62" i="9" s="1"/>
  <c r="U98" i="3" s="1"/>
  <c r="P61" i="9"/>
  <c r="P62" i="9" s="1"/>
  <c r="S61" i="7"/>
  <c r="S62" i="7" s="1"/>
  <c r="U92" i="3" s="1"/>
  <c r="M61" i="7"/>
  <c r="V46" i="9"/>
  <c r="V57" i="9" s="1"/>
  <c r="X97" i="3" s="1"/>
  <c r="Y41" i="9"/>
  <c r="AA94" i="3"/>
  <c r="O95" i="3"/>
  <c r="U95" i="3"/>
  <c r="P63" i="7"/>
  <c r="R93" i="3"/>
  <c r="V46" i="7"/>
  <c r="V57" i="7" s="1"/>
  <c r="X91" i="3" s="1"/>
  <c r="Y41" i="7"/>
  <c r="Y51" i="6"/>
  <c r="Y55" i="6" s="1"/>
  <c r="V51" i="6"/>
  <c r="S51" i="6"/>
  <c r="S55" i="6" s="1"/>
  <c r="P51" i="6"/>
  <c r="P55" i="6" s="1"/>
  <c r="M51" i="6"/>
  <c r="P63" i="9" l="1"/>
  <c r="R98" i="3"/>
  <c r="X94" i="3"/>
  <c r="AA95" i="3"/>
  <c r="V61" i="9"/>
  <c r="V62" i="9" s="1"/>
  <c r="X98" i="3" s="1"/>
  <c r="X99" i="3" s="1"/>
  <c r="V61" i="7"/>
  <c r="V62" i="7" s="1"/>
  <c r="X92" i="3" s="1"/>
  <c r="M55" i="6"/>
  <c r="S63" i="9"/>
  <c r="Y46" i="9"/>
  <c r="Y57" i="9" s="1"/>
  <c r="AA97" i="3" s="1"/>
  <c r="Z41" i="9"/>
  <c r="Z46" i="9" s="1"/>
  <c r="Z57" i="9" s="1"/>
  <c r="M62" i="9"/>
  <c r="X95" i="3"/>
  <c r="S63" i="7"/>
  <c r="U93" i="3"/>
  <c r="Y46" i="7"/>
  <c r="Y57" i="7" s="1"/>
  <c r="AA91" i="3" s="1"/>
  <c r="Z41" i="7"/>
  <c r="Z46" i="7" s="1"/>
  <c r="Z57" i="7" s="1"/>
  <c r="M62" i="7"/>
  <c r="O92" i="3" s="1"/>
  <c r="V55" i="6"/>
  <c r="Z16" i="6"/>
  <c r="AA96" i="3" l="1"/>
  <c r="AB97" i="3"/>
  <c r="Y61" i="9"/>
  <c r="Y62" i="9" s="1"/>
  <c r="AB91" i="3"/>
  <c r="Y61" i="7"/>
  <c r="AB94" i="3"/>
  <c r="AB95" i="3"/>
  <c r="O93" i="3"/>
  <c r="V63" i="9"/>
  <c r="M63" i="9"/>
  <c r="V63" i="7"/>
  <c r="X93" i="3"/>
  <c r="M63" i="7"/>
  <c r="Z53" i="6"/>
  <c r="Z50" i="6"/>
  <c r="Y35" i="6"/>
  <c r="V35" i="6"/>
  <c r="S35" i="6"/>
  <c r="P35" i="6"/>
  <c r="M35" i="6"/>
  <c r="Z34" i="6"/>
  <c r="Z33" i="6"/>
  <c r="Z32" i="6"/>
  <c r="Z31" i="6"/>
  <c r="Z30" i="6"/>
  <c r="Y27" i="6"/>
  <c r="V27" i="6"/>
  <c r="S27" i="6"/>
  <c r="P27" i="6"/>
  <c r="M27" i="6"/>
  <c r="Y22" i="6"/>
  <c r="V22" i="6"/>
  <c r="S22" i="6"/>
  <c r="P22" i="6"/>
  <c r="M22" i="6"/>
  <c r="AB15" i="6"/>
  <c r="AC15" i="6" s="1"/>
  <c r="AD15" i="6" s="1"/>
  <c r="AE15" i="6" s="1"/>
  <c r="AF15" i="6" s="1"/>
  <c r="W15" i="6"/>
  <c r="T15" i="6"/>
  <c r="Q15" i="6"/>
  <c r="N15" i="6"/>
  <c r="K15" i="6"/>
  <c r="AB14" i="6"/>
  <c r="AC14" i="6" s="1"/>
  <c r="AD14" i="6" s="1"/>
  <c r="AE14" i="6" s="1"/>
  <c r="AF14" i="6" s="1"/>
  <c r="W14" i="6"/>
  <c r="T14" i="6"/>
  <c r="Q14" i="6"/>
  <c r="N14" i="6"/>
  <c r="K14" i="6"/>
  <c r="AB13" i="6"/>
  <c r="AC13" i="6" s="1"/>
  <c r="AD13" i="6" s="1"/>
  <c r="AE13" i="6" s="1"/>
  <c r="AF13" i="6" s="1"/>
  <c r="W13" i="6"/>
  <c r="T13" i="6"/>
  <c r="Q13" i="6"/>
  <c r="N13" i="6"/>
  <c r="K13" i="6"/>
  <c r="AB12" i="6"/>
  <c r="AC12" i="6" s="1"/>
  <c r="AD12" i="6" s="1"/>
  <c r="AE12" i="6" s="1"/>
  <c r="AF12" i="6" s="1"/>
  <c r="W12" i="6"/>
  <c r="T12" i="6"/>
  <c r="Q12" i="6"/>
  <c r="N12" i="6"/>
  <c r="K12" i="6"/>
  <c r="AB11" i="6"/>
  <c r="AC11" i="6" s="1"/>
  <c r="AD11" i="6" s="1"/>
  <c r="AE11" i="6" s="1"/>
  <c r="AF11" i="6" s="1"/>
  <c r="W11" i="6"/>
  <c r="T11" i="6"/>
  <c r="Q11" i="6"/>
  <c r="N11" i="6"/>
  <c r="K11" i="6"/>
  <c r="AB10" i="6"/>
  <c r="AC10" i="6" s="1"/>
  <c r="AD10" i="6" s="1"/>
  <c r="AE10" i="6" s="1"/>
  <c r="AF10" i="6" s="1"/>
  <c r="W10" i="6"/>
  <c r="T10" i="6"/>
  <c r="Q10" i="6"/>
  <c r="N10" i="6"/>
  <c r="K10" i="6"/>
  <c r="AB9" i="6"/>
  <c r="AC9" i="6" s="1"/>
  <c r="AD9" i="6" s="1"/>
  <c r="AE9" i="6" s="1"/>
  <c r="AF9" i="6" s="1"/>
  <c r="W9" i="6"/>
  <c r="T9" i="6"/>
  <c r="Q9" i="6"/>
  <c r="N9" i="6"/>
  <c r="K9" i="6"/>
  <c r="AB8" i="6"/>
  <c r="AC8" i="6" s="1"/>
  <c r="AD8" i="6" s="1"/>
  <c r="AE8" i="6" s="1"/>
  <c r="AF8" i="6" s="1"/>
  <c r="W8" i="6"/>
  <c r="T8" i="6"/>
  <c r="Q8" i="6"/>
  <c r="N8" i="6"/>
  <c r="K8" i="6"/>
  <c r="AB7" i="6"/>
  <c r="AC7" i="6" s="1"/>
  <c r="AD7" i="6" s="1"/>
  <c r="AE7" i="6" s="1"/>
  <c r="AF7" i="6" s="1"/>
  <c r="W7" i="6"/>
  <c r="T7" i="6"/>
  <c r="Q7" i="6"/>
  <c r="N7" i="6"/>
  <c r="K7" i="6"/>
  <c r="AB6" i="6"/>
  <c r="AC6" i="6" s="1"/>
  <c r="AD6" i="6" s="1"/>
  <c r="AE6" i="6" s="1"/>
  <c r="AF6" i="6" s="1"/>
  <c r="W6" i="6"/>
  <c r="T6" i="6"/>
  <c r="Q6" i="6"/>
  <c r="N6" i="6"/>
  <c r="K6" i="6"/>
  <c r="AA98" i="3" l="1"/>
  <c r="AA99" i="3" s="1"/>
  <c r="AB96" i="3"/>
  <c r="Z62" i="9"/>
  <c r="Z63" i="9" s="1"/>
  <c r="Y63" i="9"/>
  <c r="Z61" i="9"/>
  <c r="Y62" i="7"/>
  <c r="Z61" i="7"/>
  <c r="P41" i="6"/>
  <c r="S41" i="6" s="1"/>
  <c r="V41" i="6" s="1"/>
  <c r="Y41" i="6" s="1"/>
  <c r="Z27" i="6"/>
  <c r="Z22" i="6"/>
  <c r="Z35" i="6"/>
  <c r="Z52" i="6"/>
  <c r="Z54" i="6" s="1"/>
  <c r="M46" i="6"/>
  <c r="Z49" i="6"/>
  <c r="Z51" i="6" s="1"/>
  <c r="V40" i="3"/>
  <c r="V39" i="3"/>
  <c r="V38" i="3"/>
  <c r="V37" i="3"/>
  <c r="V36" i="3"/>
  <c r="V35" i="3"/>
  <c r="V34" i="3"/>
  <c r="V11" i="3"/>
  <c r="V10" i="3"/>
  <c r="V9" i="3"/>
  <c r="S40" i="3"/>
  <c r="S39" i="3"/>
  <c r="S38" i="3"/>
  <c r="S37" i="3"/>
  <c r="S36" i="3"/>
  <c r="S35" i="3"/>
  <c r="S34" i="3"/>
  <c r="S11" i="3"/>
  <c r="S10" i="3"/>
  <c r="S9" i="3"/>
  <c r="P40" i="3"/>
  <c r="P39" i="3"/>
  <c r="P38" i="3"/>
  <c r="P37" i="3"/>
  <c r="P36" i="3"/>
  <c r="P35" i="3"/>
  <c r="P34" i="3"/>
  <c r="P11" i="3"/>
  <c r="P10" i="3"/>
  <c r="P9" i="3"/>
  <c r="M40" i="3"/>
  <c r="M39" i="3"/>
  <c r="M38" i="3"/>
  <c r="M37" i="3"/>
  <c r="M36" i="3"/>
  <c r="M35" i="3"/>
  <c r="M34" i="3"/>
  <c r="M11" i="3"/>
  <c r="M10" i="3"/>
  <c r="AB98" i="3" l="1"/>
  <c r="AB99" i="3" s="1"/>
  <c r="AA92" i="3"/>
  <c r="AA93" i="3" s="1"/>
  <c r="Z62" i="7"/>
  <c r="Z63" i="7" s="1"/>
  <c r="Y63" i="7"/>
  <c r="Z55" i="6"/>
  <c r="Z41" i="6"/>
  <c r="P46" i="6"/>
  <c r="AB92" i="3" l="1"/>
  <c r="AB93" i="3" s="1"/>
  <c r="X40" i="3"/>
  <c r="R40" i="3"/>
  <c r="O40" i="3"/>
  <c r="U40" i="3"/>
  <c r="X39" i="3"/>
  <c r="U39" i="3"/>
  <c r="R39" i="3"/>
  <c r="O39" i="3"/>
  <c r="R10" i="3"/>
  <c r="U10" i="3"/>
  <c r="X10" i="3"/>
  <c r="X11" i="3"/>
  <c r="U11" i="3"/>
  <c r="R11" i="3"/>
  <c r="X36" i="3"/>
  <c r="U36" i="3"/>
  <c r="R36" i="3"/>
  <c r="O36" i="3"/>
  <c r="X37" i="3"/>
  <c r="U37" i="3"/>
  <c r="R37" i="3"/>
  <c r="O37" i="3"/>
  <c r="X34" i="3"/>
  <c r="U34" i="3"/>
  <c r="R34" i="3"/>
  <c r="O34" i="3"/>
  <c r="R9" i="3"/>
  <c r="X9" i="3"/>
  <c r="U9" i="3"/>
  <c r="R35" i="3"/>
  <c r="O35" i="3"/>
  <c r="U35" i="3"/>
  <c r="X35" i="3"/>
  <c r="P57" i="6"/>
  <c r="S46" i="6"/>
  <c r="S57" i="6" s="1"/>
  <c r="M57" i="6"/>
  <c r="Z17" i="6"/>
  <c r="S61" i="6" l="1"/>
  <c r="M61" i="6"/>
  <c r="M62" i="6" s="1"/>
  <c r="P61" i="6"/>
  <c r="P62" i="6" s="1"/>
  <c r="X42" i="3"/>
  <c r="U42" i="3"/>
  <c r="R42" i="3"/>
  <c r="O42" i="3"/>
  <c r="AB38" i="3"/>
  <c r="AB9" i="3"/>
  <c r="AB35" i="3"/>
  <c r="AB40" i="3"/>
  <c r="AB34" i="3"/>
  <c r="AB36" i="3"/>
  <c r="AB39" i="3"/>
  <c r="AB37" i="3"/>
  <c r="AB11" i="3"/>
  <c r="AB10" i="3"/>
  <c r="S62" i="6"/>
  <c r="V46" i="6"/>
  <c r="V57" i="6" s="1"/>
  <c r="M7" i="3"/>
  <c r="P7" i="3" s="1"/>
  <c r="V61" i="6" l="1"/>
  <c r="V62" i="6" s="1"/>
  <c r="S63" i="6"/>
  <c r="P63" i="6"/>
  <c r="Y46" i="6"/>
  <c r="Y57" i="6" s="1"/>
  <c r="AA88" i="3" s="1"/>
  <c r="Z46" i="6"/>
  <c r="Z57" i="6" s="1"/>
  <c r="R7" i="3"/>
  <c r="S7" i="3"/>
  <c r="O7" i="3"/>
  <c r="U99" i="3"/>
  <c r="X61" i="3"/>
  <c r="X135" i="3" s="1"/>
  <c r="U61" i="3"/>
  <c r="U135" i="3" s="1"/>
  <c r="R61" i="3"/>
  <c r="R135" i="3" s="1"/>
  <c r="X53" i="3"/>
  <c r="U53" i="3"/>
  <c r="R53" i="3"/>
  <c r="O53" i="3"/>
  <c r="X48" i="3"/>
  <c r="X134" i="3" s="1"/>
  <c r="U48" i="3"/>
  <c r="U134" i="3" s="1"/>
  <c r="O48" i="3"/>
  <c r="O134" i="3" s="1"/>
  <c r="R48" i="3"/>
  <c r="R134" i="3" s="1"/>
  <c r="AB134" i="3" l="1"/>
  <c r="Y61" i="6"/>
  <c r="V63" i="6"/>
  <c r="AB88" i="3"/>
  <c r="M63" i="6"/>
  <c r="R99" i="3"/>
  <c r="O96" i="3"/>
  <c r="U7" i="3"/>
  <c r="V7" i="3"/>
  <c r="Y7" i="3" s="1"/>
  <c r="AA7" i="3" s="1"/>
  <c r="U96" i="3"/>
  <c r="R96" i="3"/>
  <c r="X96" i="3"/>
  <c r="O99" i="3"/>
  <c r="Z61" i="6" l="1"/>
  <c r="Y62" i="6"/>
  <c r="X7" i="3"/>
  <c r="AA89" i="3" l="1"/>
  <c r="AA90" i="3" s="1"/>
  <c r="AA103" i="3" s="1"/>
  <c r="Y63" i="6"/>
  <c r="Z62" i="6"/>
  <c r="Z63" i="6" s="1"/>
  <c r="B98" i="3"/>
  <c r="B95" i="3"/>
  <c r="B92" i="3"/>
  <c r="B89" i="3"/>
  <c r="AA105" i="3" l="1"/>
  <c r="AA124" i="3" s="1"/>
  <c r="AA126" i="3" s="1"/>
  <c r="AB89" i="3"/>
  <c r="O61" i="3"/>
  <c r="O135" i="3" s="1"/>
  <c r="AB135" i="3" s="1"/>
  <c r="AA132" i="3" l="1"/>
  <c r="N144" i="3"/>
  <c r="R90" i="3"/>
  <c r="R103" i="3" s="1"/>
  <c r="AB61" i="3"/>
  <c r="X90" i="3" l="1"/>
  <c r="U90" i="3"/>
  <c r="U103" i="3" s="1"/>
  <c r="U105" i="3" s="1"/>
  <c r="O90" i="3"/>
  <c r="O103" i="3" l="1"/>
  <c r="R138" i="3"/>
  <c r="U138" i="3"/>
  <c r="X103" i="3"/>
  <c r="AA138" i="3"/>
  <c r="AA139" i="3"/>
  <c r="AA123" i="3"/>
  <c r="AA125" i="3" s="1"/>
  <c r="AA127" i="3" s="1"/>
  <c r="AA108" i="3" s="1"/>
  <c r="AA109" i="3" s="1"/>
  <c r="AA128" i="3" s="1"/>
  <c r="AA129" i="3" s="1"/>
  <c r="AB53" i="3"/>
  <c r="X138" i="3" l="1"/>
  <c r="X105" i="3"/>
  <c r="O138" i="3"/>
  <c r="O105" i="3"/>
  <c r="U124" i="3"/>
  <c r="U126" i="3" s="1"/>
  <c r="U123" i="3"/>
  <c r="U125" i="3" s="1"/>
  <c r="U127" i="3" s="1"/>
  <c r="U108" i="3" s="1"/>
  <c r="AA140" i="3"/>
  <c r="X124" i="3" l="1"/>
  <c r="X123" i="3"/>
  <c r="X125" i="3" s="1"/>
  <c r="O124" i="3"/>
  <c r="O126" i="3" s="1"/>
  <c r="O123" i="3"/>
  <c r="O125" i="3" s="1"/>
  <c r="O127" i="3" s="1"/>
  <c r="O108" i="3" s="1"/>
  <c r="W41" i="3"/>
  <c r="AB90" i="3"/>
  <c r="AB103" i="3" s="1"/>
  <c r="X41" i="3" l="1"/>
  <c r="AD40" i="3"/>
  <c r="AE40" i="3" s="1"/>
  <c r="AF40" i="3" s="1"/>
  <c r="AG40" i="3" s="1"/>
  <c r="AH40" i="3" s="1"/>
  <c r="AD39" i="3"/>
  <c r="AE39" i="3" s="1"/>
  <c r="AF39" i="3" s="1"/>
  <c r="AG39" i="3" s="1"/>
  <c r="AH39" i="3" s="1"/>
  <c r="AD38" i="3"/>
  <c r="AE38" i="3" s="1"/>
  <c r="AF38" i="3" s="1"/>
  <c r="AG38" i="3" s="1"/>
  <c r="AH38" i="3" s="1"/>
  <c r="AD37" i="3"/>
  <c r="AE37" i="3" s="1"/>
  <c r="AF37" i="3" s="1"/>
  <c r="AG37" i="3" s="1"/>
  <c r="AH37" i="3" s="1"/>
  <c r="AD36" i="3"/>
  <c r="AE36" i="3" s="1"/>
  <c r="AF36" i="3" s="1"/>
  <c r="AG36" i="3" s="1"/>
  <c r="AH36" i="3" s="1"/>
  <c r="AD35" i="3"/>
  <c r="AE35" i="3" s="1"/>
  <c r="AF35" i="3" s="1"/>
  <c r="AG35" i="3" s="1"/>
  <c r="AH35" i="3" s="1"/>
  <c r="AD34" i="3"/>
  <c r="AE34" i="3" s="1"/>
  <c r="AF34" i="3" s="1"/>
  <c r="AG34" i="3" s="1"/>
  <c r="AH34" i="3" s="1"/>
  <c r="AD11" i="3"/>
  <c r="AE11" i="3" s="1"/>
  <c r="AF11" i="3" s="1"/>
  <c r="AG11" i="3" s="1"/>
  <c r="AH11" i="3" s="1"/>
  <c r="AD10" i="3"/>
  <c r="AE10" i="3" s="1"/>
  <c r="AF10" i="3" s="1"/>
  <c r="AG10" i="3" s="1"/>
  <c r="AH10" i="3" s="1"/>
  <c r="AD9" i="3"/>
  <c r="AE9" i="3" s="1"/>
  <c r="AF9" i="3" s="1"/>
  <c r="AG9" i="3" s="1"/>
  <c r="AH9" i="3" s="1"/>
  <c r="AB138" i="3" l="1"/>
  <c r="X126" i="3" l="1"/>
  <c r="X132" i="3"/>
  <c r="X139" i="3" s="1"/>
  <c r="M144" i="3"/>
  <c r="R41" i="3"/>
  <c r="T41" i="3"/>
  <c r="Q41" i="3"/>
  <c r="O41" i="3"/>
  <c r="X127" i="3" l="1"/>
  <c r="X108" i="3" s="1"/>
  <c r="X140" i="3"/>
  <c r="U41" i="3"/>
  <c r="X109" i="3" l="1"/>
  <c r="X128" i="3" s="1"/>
  <c r="X129" i="3" s="1"/>
  <c r="O132" i="3"/>
  <c r="O139" i="3" s="1"/>
  <c r="O140" i="3" s="1"/>
  <c r="R105" i="3"/>
  <c r="R124" i="3" l="1"/>
  <c r="R126" i="3" s="1"/>
  <c r="R123" i="3"/>
  <c r="R132" i="3"/>
  <c r="R139" i="3" s="1"/>
  <c r="U132" i="3"/>
  <c r="U139" i="3" s="1"/>
  <c r="L144" i="3"/>
  <c r="R125" i="3"/>
  <c r="R127" i="3" s="1"/>
  <c r="K144" i="3"/>
  <c r="J144" i="3"/>
  <c r="AB139" i="3" l="1"/>
  <c r="R108" i="3"/>
  <c r="R109" i="3" s="1"/>
  <c r="R128" i="3" s="1"/>
  <c r="AB124" i="3"/>
  <c r="U140" i="3"/>
  <c r="R140" i="3"/>
  <c r="AB132" i="3"/>
  <c r="U109" i="3"/>
  <c r="U128" i="3" s="1"/>
  <c r="R129" i="3" l="1"/>
  <c r="U129" i="3"/>
  <c r="O109" i="3"/>
  <c r="AB127" i="3"/>
  <c r="AB108" i="3"/>
  <c r="AB125" i="3"/>
  <c r="AB123" i="3"/>
  <c r="AB140" i="3" s="1"/>
  <c r="AB42" i="3"/>
  <c r="AB105" i="3" s="1"/>
  <c r="O144" i="3" s="1"/>
  <c r="AB41" i="3"/>
  <c r="O128" i="3" l="1"/>
  <c r="O129" i="3" s="1"/>
  <c r="AB128" i="3"/>
  <c r="O149" i="3"/>
  <c r="AB109" i="3"/>
  <c r="AB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 Miyahira</author>
    <author>Rotz, Sara Catherine</author>
    <author>Sara Rotz</author>
    <author>Kevvin Newsom</author>
    <author>O'Donnell, Stephen</author>
  </authors>
  <commentList>
    <comment ref="B1" authorId="0" shapeId="0" xr:uid="{7F7E6FF9-2A99-4665-9EEA-70EB3E9EAB80}">
      <text>
        <r>
          <rPr>
            <b/>
            <sz val="9"/>
            <color indexed="81"/>
            <rFont val="Tahoma"/>
            <family val="2"/>
          </rPr>
          <t>Use the minus (-) and plus (+) buttons above the column letters or to the left of the row numbers to hide/unhide columns for better readability.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1" shapeId="0" xr:uid="{00000000-0006-0000-01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I6" authorId="2" shapeId="0" xr:uid="{F369D75B-BD1C-4453-A24F-AAD9DE6D5F25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J6" authorId="2" shapeId="0" xr:uid="{00000000-0006-0000-01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K6" authorId="2" shapeId="0" xr:uid="{00000000-0006-0000-01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B5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B70" authorId="0" shapeId="0" xr:uid="{84D4B7DB-7593-4AE9-AC16-62586135CD09}">
      <text>
        <r>
          <rPr>
            <b/>
            <sz val="9"/>
            <color indexed="81"/>
            <rFont val="Tahoma"/>
            <family val="2"/>
          </rPr>
          <t>Enter lump sum Materials and Supplies in this row OR use the formulae and detailed supplies list in the rows below.</t>
        </r>
      </text>
    </comment>
    <comment ref="D73" authorId="2" shapeId="0" xr:uid="{00000000-0006-0000-0100-000006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3" authorId="3" shapeId="0" xr:uid="{00000000-0006-0000-0100-000007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" authorId="2" shapeId="0" xr:uid="{3091FE55-907F-43E1-A580-F9732F761E5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4" authorId="3" shapeId="0" xr:uid="{76D2FD7E-197D-4F7B-B8B9-763A78932B24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5" authorId="2" shapeId="0" xr:uid="{8AB9ED10-1DD5-4EFC-86E1-D8B0F278F56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5" authorId="3" shapeId="0" xr:uid="{3F0C973D-E4C0-4E6B-9ECC-5A5845B34B47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6" authorId="2" shapeId="0" xr:uid="{CB41B551-EA5B-4680-96CA-4F1BDD089F5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6" authorId="3" shapeId="0" xr:uid="{43C3E3AF-83C1-4B09-B999-0D55CB244A5B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2" shapeId="0" xr:uid="{48EF490D-B962-41D5-9442-D9C5D782C69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7" authorId="3" shapeId="0" xr:uid="{BC4D70FA-7646-47F9-8CF7-9AD850CE54B5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8" authorId="2" shapeId="0" xr:uid="{00000000-0006-0000-0100-000008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8" authorId="3" shapeId="0" xr:uid="{00000000-0006-0000-0100-000009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6" authorId="4" shapeId="0" xr:uid="{D0550FBE-BB2D-4423-8EAC-80724C0F3091}">
      <text>
        <t>To include more subrecipients, unhide sheets below and click (+) sign left of row 99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I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J4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DCA3CA68-C42E-48B7-8621-F26F5744280F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I6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C53C69FB-1035-4294-9AF0-5254AC68B847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J41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CD6CF044-4D0A-406B-ABB9-B5EC0F0A8FAF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I6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F37F4FBD-9521-4E9D-8180-8131F5F045FB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J41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C72F10B8-5A55-4D39-8E20-4826FC160E42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I6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J41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1199581F-B64D-4315-B459-8DFFC3B0F169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I6" authorId="1" shapeId="0" xr:uid="{B7ECFB86-1EB1-411F-94DB-7D8E675DF439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D54522E4-F270-4EB3-BDB4-48F0D15026CF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J41" authorId="1" shapeId="0" xr:uid="{F78B4452-05BD-4EC7-9183-2BC1A21A37CF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Newsom, Kevin J</author>
  </authors>
  <commentList>
    <comment ref="E13" authorId="0" shapeId="0" xr:uid="{00000000-0006-0000-0600-000001000000}">
      <text>
        <r>
          <rPr>
            <sz val="9"/>
            <color indexed="81"/>
            <rFont val="Tahoma"/>
            <family val="2"/>
          </rPr>
          <t>Enter Current NIH Salary Cap based on appt type</t>
        </r>
      </text>
    </comment>
    <comment ref="B15" authorId="0" shapeId="0" xr:uid="{00000000-0006-0000-0600-000002000000}">
      <text>
        <r>
          <rPr>
            <sz val="9"/>
            <color indexed="81"/>
            <rFont val="Tahoma"/>
            <family val="2"/>
          </rPr>
          <t>Enter IU Salary</t>
        </r>
      </text>
    </comment>
    <comment ref="D15" authorId="0" shapeId="0" xr:uid="{00000000-0006-0000-0600-000003000000}">
      <text>
        <r>
          <rPr>
            <sz val="9"/>
            <color indexed="81"/>
            <rFont val="Tahoma"/>
            <family val="2"/>
          </rPr>
          <t>Enter in column J of IU Budget the adjusted IU Salary Rate</t>
        </r>
      </text>
    </comment>
    <comment ref="E15" authorId="0" shapeId="0" xr:uid="{00000000-0006-0000-0600-000004000000}">
      <text>
        <r>
          <rPr>
            <sz val="9"/>
            <color indexed="81"/>
            <rFont val="Tahoma"/>
            <family val="2"/>
          </rPr>
          <t>Enter % effort on this project</t>
        </r>
      </text>
    </comment>
    <comment ref="B16" authorId="0" shapeId="0" xr:uid="{00000000-0006-0000-0600-000005000000}">
      <text>
        <r>
          <rPr>
            <sz val="9"/>
            <color indexed="81"/>
            <rFont val="Tahoma"/>
            <family val="2"/>
          </rPr>
          <t xml:space="preserve">Enter IUHP Salary </t>
        </r>
      </text>
    </comment>
    <comment ref="D16" authorId="0" shapeId="0" xr:uid="{00000000-0006-0000-0600-000006000000}">
      <text>
        <r>
          <rPr>
            <sz val="9"/>
            <color indexed="81"/>
            <rFont val="Tahoma"/>
            <family val="2"/>
          </rPr>
          <t>Enter in column J of IU Budget the adjusted IUHP
Salary Rate</t>
        </r>
      </text>
    </comment>
    <comment ref="E16" authorId="0" shapeId="0" xr:uid="{00000000-0006-0000-0600-000007000000}">
      <text>
        <r>
          <rPr>
            <sz val="9"/>
            <color indexed="81"/>
            <rFont val="Tahoma"/>
            <family val="2"/>
          </rPr>
          <t>Enter % effort on this project.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Newsom, Kevin J</author>
  </authors>
  <commentList>
    <comment ref="B12" authorId="0" shapeId="0" xr:uid="{00000000-0006-0000-0700-000004000000}">
      <text>
        <r>
          <rPr>
            <sz val="9"/>
            <color indexed="81"/>
            <rFont val="Tahoma"/>
            <family val="2"/>
          </rPr>
          <t>Enter IU Salary</t>
        </r>
      </text>
    </comment>
    <comment ref="B13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Enter IUHP Salary </t>
        </r>
      </text>
    </comment>
    <comment ref="B22" authorId="0" shapeId="0" xr:uid="{00000000-0006-0000-0700-000007000000}">
      <text>
        <r>
          <rPr>
            <sz val="9"/>
            <color indexed="81"/>
            <rFont val="Tahoma"/>
            <family val="2"/>
          </rPr>
          <t>Enter 9/10-month Academic Salary</t>
        </r>
      </text>
    </comment>
  </commentList>
</comments>
</file>

<file path=xl/sharedStrings.xml><?xml version="1.0" encoding="utf-8"?>
<sst xmlns="http://schemas.openxmlformats.org/spreadsheetml/2006/main" count="696" uniqueCount="202">
  <si>
    <t>Project Title:</t>
  </si>
  <si>
    <t>Salary Inflation Rate</t>
  </si>
  <si>
    <t>Revision Date:</t>
  </si>
  <si>
    <t xml:space="preserve">PI: </t>
  </si>
  <si>
    <t>Grad Student Fringe Inflation Rate</t>
  </si>
  <si>
    <t>Start Date</t>
  </si>
  <si>
    <t>Graduate Student Tuition Inflation Rate</t>
  </si>
  <si>
    <t>End Date</t>
  </si>
  <si>
    <t>Please do not edit gray cells</t>
  </si>
  <si>
    <t>Name</t>
  </si>
  <si>
    <t>Role</t>
  </si>
  <si>
    <t xml:space="preserve">Dept </t>
  </si>
  <si>
    <t>Appt</t>
  </si>
  <si>
    <t>Effort</t>
  </si>
  <si>
    <t>Base</t>
  </si>
  <si>
    <t xml:space="preserve">Fringe </t>
  </si>
  <si>
    <t>Fringe</t>
  </si>
  <si>
    <t>Year 1</t>
  </si>
  <si>
    <t>Year 2</t>
  </si>
  <si>
    <t>Year 3</t>
  </si>
  <si>
    <t>Year 4</t>
  </si>
  <si>
    <t>Year 5</t>
  </si>
  <si>
    <t>Total</t>
  </si>
  <si>
    <t>Salary Inflation</t>
  </si>
  <si>
    <t>Key Person</t>
  </si>
  <si>
    <t>Over Cap</t>
  </si>
  <si>
    <t>Type</t>
  </si>
  <si>
    <t>(FTE)</t>
  </si>
  <si>
    <t>Salary</t>
  </si>
  <si>
    <t>Rate</t>
  </si>
  <si>
    <t>-</t>
  </si>
  <si>
    <t>Personnel</t>
  </si>
  <si>
    <t>Months</t>
  </si>
  <si>
    <t>Yes/No</t>
  </si>
  <si>
    <t>Acct #</t>
  </si>
  <si>
    <t>Principal Investigator</t>
  </si>
  <si>
    <t>Subtotal Salaries &amp; Wages</t>
  </si>
  <si>
    <t>TOTAL SALARIES &amp; FRINGE BENEFITS</t>
  </si>
  <si>
    <t>Equipment</t>
  </si>
  <si>
    <t xml:space="preserve">      Description</t>
  </si>
  <si>
    <t>Description</t>
  </si>
  <si>
    <t>Subtotal Equipment</t>
  </si>
  <si>
    <t>Travel</t>
  </si>
  <si>
    <t xml:space="preserve">      Domestic Travel</t>
  </si>
  <si>
    <t xml:space="preserve">      Foreign Travel</t>
  </si>
  <si>
    <t>Subtotal Travel</t>
  </si>
  <si>
    <t>Participant/Trainee Support Costs</t>
  </si>
  <si>
    <t xml:space="preserve">      Tuition/Fees/Health Insurance</t>
  </si>
  <si>
    <t xml:space="preserve">      Stipends</t>
  </si>
  <si>
    <t xml:space="preserve">      Travel</t>
  </si>
  <si>
    <t xml:space="preserve">      Subsistence</t>
  </si>
  <si>
    <t xml:space="preserve">      Other: </t>
  </si>
  <si>
    <t>Subtotal Participant/Trainee Support Costs</t>
  </si>
  <si>
    <t>Other Direct Costs</t>
  </si>
  <si>
    <t xml:space="preserve">      Supplies 1</t>
  </si>
  <si>
    <t xml:space="preserve">      Supplies 2</t>
  </si>
  <si>
    <t xml:space="preserve">      Supplies 3</t>
  </si>
  <si>
    <t xml:space="preserve">      Supplies 4</t>
  </si>
  <si>
    <t xml:space="preserve">      Supplies 5</t>
  </si>
  <si>
    <t xml:space="preserve">      Supplies 6</t>
  </si>
  <si>
    <t>Materials and Supplies</t>
  </si>
  <si>
    <t>Subtotal:</t>
  </si>
  <si>
    <t xml:space="preserve">      Publications</t>
  </si>
  <si>
    <t xml:space="preserve">      Consultants</t>
  </si>
  <si>
    <t xml:space="preserve">      Graduate Student Fee Remissions</t>
  </si>
  <si>
    <t>FTE</t>
  </si>
  <si>
    <t xml:space="preserve"> Graduate Student Fee Remissions</t>
  </si>
  <si>
    <t xml:space="preserve">      Patient Care (excluded from F&amp;A)</t>
  </si>
  <si>
    <t xml:space="preserve">      Laboratory Computer/Software</t>
  </si>
  <si>
    <t xml:space="preserve">      Printing costs</t>
  </si>
  <si>
    <t>Subtotal Other Direct Costs</t>
  </si>
  <si>
    <t>Subaward Costs</t>
  </si>
  <si>
    <t>Direct Costs</t>
  </si>
  <si>
    <t>Subrecipient 1</t>
  </si>
  <si>
    <t>Indirect Costs</t>
  </si>
  <si>
    <t>Total Costs</t>
  </si>
  <si>
    <t>Subrecipient 2</t>
  </si>
  <si>
    <t>Subrecipient 3</t>
  </si>
  <si>
    <t>Subrecipient 4</t>
  </si>
  <si>
    <t>Subrecipient 5</t>
  </si>
  <si>
    <t>Subtotal Subaward Costs</t>
  </si>
  <si>
    <t>TOTAL DIRECT COSTS</t>
  </si>
  <si>
    <t>INDIRECT COSTS (see below for more information)</t>
  </si>
  <si>
    <t>TOTAL PROJECT COSTS</t>
  </si>
  <si>
    <t>NIFA Indirect Cost Check</t>
  </si>
  <si>
    <r>
      <t xml:space="preserve">“Section 1462(a) and (c) of the National Agricultural Research, Extension, and Teaching Policy Act of 1977 limits indirect costs for the overall award to 30% of Total Federal Funds Awarded under a research, education, or extension grant. The maximum indirect cost rate allowed under the award is determined by calculating the amount of indirect costs using:
the sum of an institution’s negotiated indirect cost rate and the indirect cost rate charged by sub-awardees, if any; or 30 percent of TFFA.”
</t>
    </r>
    <r>
      <rPr>
        <b/>
        <i/>
        <sz val="10"/>
        <color rgb="FFFF0000"/>
        <rFont val="Arial"/>
        <family val="2"/>
      </rPr>
      <t xml:space="preserve">This means that the total F&amp;A requested (IU’s F&amp;A + all Subaward F&amp;A) must be less than 30% of total project costs. </t>
    </r>
    <r>
      <rPr>
        <b/>
        <i/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
Review the NIFA-19-010 2018 Farm Bill Indirect Cost Provision
 </t>
    </r>
  </si>
  <si>
    <t>https://www.nifa.usda.gov/nifa-19-010-2018-farm-bill-indirect-cost-provision</t>
  </si>
  <si>
    <r>
      <rPr>
        <b/>
        <sz val="10"/>
        <rFont val="Arial"/>
        <family val="2"/>
      </rPr>
      <t xml:space="preserve">  MTDC   </t>
    </r>
    <r>
      <rPr>
        <sz val="10"/>
        <rFont val="Arial"/>
        <family val="2"/>
      </rPr>
      <t xml:space="preserve">Indirect Base </t>
    </r>
    <r>
      <rPr>
        <i/>
        <sz val="10"/>
        <rFont val="Arial"/>
        <family val="2"/>
      </rPr>
      <t>(TDC-equipment-participant support-fee remissions-subcontract&gt;$25K)</t>
    </r>
  </si>
  <si>
    <t>====== MAXIMUM INDIRECT COSTS (30% TFFA)</t>
  </si>
  <si>
    <t>A.  INDIRECT COSTS (58.5% MTDC)</t>
  </si>
  <si>
    <t>B.  INDIRECT COSTS (30% TC) MINUS SUBS F&amp;A</t>
  </si>
  <si>
    <t>INDIRECT COSTS (LESSER of A or B)</t>
  </si>
  <si>
    <t>30% TOTAL PROJECT COSTS TEST</t>
  </si>
  <si>
    <t>MTDC Double-Check</t>
  </si>
  <si>
    <t>Total Direct Costs:</t>
  </si>
  <si>
    <t>Base is modified total direct costs (MTDC), consisting of all salaries and wages, fringe benefits, materials, supplies,</t>
  </si>
  <si>
    <t>Exclusions:</t>
  </si>
  <si>
    <t xml:space="preserve"> services, travel, and sub-grants and subcontracts up to the first $25,000 of each sub-grant or subcontract </t>
  </si>
  <si>
    <t xml:space="preserve">(regardless of the period covered by the sub-grant or subcontract). Modified total direct costs shall exclude equipment, </t>
  </si>
  <si>
    <t>Participant Support</t>
  </si>
  <si>
    <t>capital expenditures, charges for patient care, tuition remission, rental costs of off-site facilities, scholarships,</t>
  </si>
  <si>
    <t>Fee Remissions</t>
  </si>
  <si>
    <t xml:space="preserve"> fellowships, and patient care costs, as well as the portion of each sub-grant or subcontract in excess of $25,000.</t>
  </si>
  <si>
    <t>Patient Care</t>
  </si>
  <si>
    <t>Subawards &gt; $25,000</t>
  </si>
  <si>
    <t>MTDC (DC minus exclusions):</t>
  </si>
  <si>
    <t>https://research.iu.edu/funding-proposals/proposals/budgets/rates.html</t>
  </si>
  <si>
    <t>Check</t>
  </si>
  <si>
    <t>NIH DIRECT COST LIMIT</t>
  </si>
  <si>
    <t>Total Direct Costs Minus Subaward F&amp;A</t>
  </si>
  <si>
    <t xml:space="preserve">NIH policy excludes consortium F&amp;A costs when determining whether an application falls within specified direct cost limits (see NOT-OD-05-004). </t>
  </si>
  <si>
    <t>https://grants.nih.gov/grants/guide/notice-files/NOT-OD-05-004.html</t>
  </si>
  <si>
    <t xml:space="preserve">Direct cost requests equal to or greater than $500,000 minus sub-recipient F&amp;A may require prior approval from the NIH before application submission.  </t>
  </si>
  <si>
    <t>Subrecipient</t>
  </si>
  <si>
    <t>Sub 1 Name</t>
  </si>
  <si>
    <t>Inflation Rate</t>
  </si>
  <si>
    <t>Domestic Travel</t>
  </si>
  <si>
    <t>Foreign Travel</t>
  </si>
  <si>
    <t>Tuition/Fees/Health Insurance</t>
  </si>
  <si>
    <t>Stipends</t>
  </si>
  <si>
    <t>Subsistence</t>
  </si>
  <si>
    <t xml:space="preserve">Other: </t>
  </si>
  <si>
    <t>Publications</t>
  </si>
  <si>
    <t>Consultants</t>
  </si>
  <si>
    <t>Graduate Student Fee Remissions</t>
  </si>
  <si>
    <t>Patient Care (excluded from F&amp;A)</t>
  </si>
  <si>
    <t>Laboratory Computer/Software</t>
  </si>
  <si>
    <t>Printing costs</t>
  </si>
  <si>
    <t>MTDC</t>
  </si>
  <si>
    <t xml:space="preserve">   Indirect Base (TDC-equipment-participant support-fee remissions-subcontract&gt;$25K)</t>
  </si>
  <si>
    <t xml:space="preserve">TOTAL INDIRECT COST </t>
  </si>
  <si>
    <t>Sub 2 Name</t>
  </si>
  <si>
    <t>Indirect Base (TDC-equipment-participant support-fee remissions-subcontract&gt;$25K)</t>
  </si>
  <si>
    <t>Sub 3 Name</t>
  </si>
  <si>
    <t>Sub 4 Name</t>
  </si>
  <si>
    <t>Sub 5 Name</t>
  </si>
  <si>
    <t>Appointment Type</t>
  </si>
  <si>
    <t>Fringe Rates</t>
  </si>
  <si>
    <t>12-month</t>
  </si>
  <si>
    <t>9-month</t>
  </si>
  <si>
    <t>summer</t>
  </si>
  <si>
    <t>grad</t>
  </si>
  <si>
    <t>hourly</t>
  </si>
  <si>
    <t>academic</t>
  </si>
  <si>
    <t>Base Salary Calculator Based on Fiscal Year (FY)</t>
  </si>
  <si>
    <t>professional</t>
  </si>
  <si>
    <t>Inflation Factor</t>
  </si>
  <si>
    <t>% Percent</t>
  </si>
  <si>
    <t>non-exempt staff</t>
  </si>
  <si>
    <t>Current FY Start Date</t>
  </si>
  <si>
    <t>(MM/DD/YY)</t>
  </si>
  <si>
    <t>iuhmg</t>
  </si>
  <si>
    <t>Current Fiscal Year Salary</t>
  </si>
  <si>
    <t>$ Dollars</t>
  </si>
  <si>
    <t>supp pay</t>
  </si>
  <si>
    <t>Proposal/Salary Start Date</t>
  </si>
  <si>
    <t>Annual Amount for Proposal</t>
  </si>
  <si>
    <t>hourly &gt;900</t>
  </si>
  <si>
    <t>hourly &lt; 900</t>
  </si>
  <si>
    <t>student</t>
  </si>
  <si>
    <t>IU &amp; IUHP Combined NIH Salary Cap Calculation</t>
  </si>
  <si>
    <t>Appt Type</t>
  </si>
  <si>
    <t>NIH Salary Cap</t>
  </si>
  <si>
    <t>NIH Cap    =</t>
  </si>
  <si>
    <t>Calendar</t>
  </si>
  <si>
    <t>% of Total</t>
  </si>
  <si>
    <t>Cap Salary</t>
  </si>
  <si>
    <t xml:space="preserve">Effort </t>
  </si>
  <si>
    <t>Req. Salary</t>
  </si>
  <si>
    <t>Academic</t>
  </si>
  <si>
    <t>IU Salary</t>
  </si>
  <si>
    <t>IUHP Salary</t>
  </si>
  <si>
    <t xml:space="preserve">Total </t>
  </si>
  <si>
    <t>Travel Calculations</t>
  </si>
  <si>
    <t>QTY</t>
  </si>
  <si>
    <t>Lodging</t>
  </si>
  <si>
    <t>Per diem (first and last day)</t>
  </si>
  <si>
    <t>Per diem (full days)</t>
  </si>
  <si>
    <t>Mileage to/from airport</t>
  </si>
  <si>
    <t>Airfare</t>
  </si>
  <si>
    <t>Registration</t>
  </si>
  <si>
    <t>Airport parking</t>
  </si>
  <si>
    <t>Taxi/Subway</t>
  </si>
  <si>
    <t>Summer Salary FTE</t>
  </si>
  <si>
    <t>Academic Months FTE</t>
  </si>
  <si>
    <t>Weeks</t>
  </si>
  <si>
    <t>% FTE</t>
  </si>
  <si>
    <t>General Information</t>
  </si>
  <si>
    <t>K Award Cap</t>
  </si>
  <si>
    <t>Exempt Fringe</t>
  </si>
  <si>
    <t>IUHP Fringe</t>
  </si>
  <si>
    <t>Summer Fringe</t>
  </si>
  <si>
    <t>IU &amp; IUHP K Award Salary Cap Calculator</t>
  </si>
  <si>
    <t>calendar months</t>
  </si>
  <si>
    <t>Full Salary @ Effort</t>
  </si>
  <si>
    <t>Total Base Salary</t>
  </si>
  <si>
    <t>Academic/Summer K Award Salary Cap Calculator</t>
  </si>
  <si>
    <t>Academic Effort</t>
  </si>
  <si>
    <t>Summer Effort</t>
  </si>
  <si>
    <t>summer months</t>
  </si>
  <si>
    <t>Academic Salary</t>
  </si>
  <si>
    <t>Summer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</si>
</sst>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#,##0.000"/>
    <numFmt numFmtId="167" formatCode="&quot;$&quot;#,##0.00"/>
    <numFmt numFmtId="168" formatCode="_(&quot;$&quot;* #,##0_);_(&quot;$&quot;* \(#,##0\);_(&quot;$&quot;* &quot;-&quot;??_);_(@_)"/>
    <numFmt numFmtId="169" formatCode="0.0%"/>
    <numFmt numFmtId="170" formatCode="#,##0.0"/>
    <numFmt numFmtId="171" formatCode="0.000"/>
    <numFmt numFmtId="172" formatCode="#,##0.0000"/>
    <numFmt numFmtId="173" formatCode="mm/dd/yy;@"/>
    <numFmt numFmtId="174" formatCode="#,##0.000000"/>
    <numFmt numFmtId="175" formatCode="&quot;$&quot;#,##0.000"/>
  </numFmts>
  <fonts count="33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Wingdings"/>
      <charset val="2"/>
    </font>
    <font>
      <sz val="8"/>
      <color rgb="FF701304"/>
      <name val="Arial"/>
      <family val="2"/>
    </font>
    <font>
      <b/>
      <sz val="10"/>
      <color rgb="FFC00000"/>
      <name val="Arial"/>
      <family val="2"/>
    </font>
    <font>
      <b/>
      <u/>
      <sz val="10"/>
      <color theme="10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</font>
    <font>
      <i/>
      <sz val="8"/>
      <color theme="0"/>
      <name val="Arial"/>
      <family val="2"/>
    </font>
    <font>
      <b/>
      <sz val="10"/>
      <name val="Arial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</font>
    <font>
      <b/>
      <i/>
      <sz val="12"/>
      <color rgb="FF000000"/>
      <name val="Arial"/>
      <family val="2"/>
    </font>
    <font>
      <i/>
      <sz val="9"/>
      <color rgb="FF000000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2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14999847407452621"/>
      </right>
      <top style="medium">
        <color rgb="FF000000"/>
      </top>
      <bottom style="medium">
        <color rgb="FF000000"/>
      </bottom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/>
      <right style="thin">
        <color theme="0" tint="-0.14999847407452621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0000"/>
      </right>
      <top/>
      <bottom style="thin">
        <color theme="0" tint="-0.34998626667073579"/>
      </bottom>
      <diagonal/>
    </border>
    <border>
      <left style="medium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rgb="FF000000"/>
      </right>
      <top style="thin">
        <color theme="0" tint="-0.34998626667073579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4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3" fontId="4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2" fillId="0" borderId="0" xfId="0" applyFont="1" applyProtection="1">
      <protection locked="0"/>
    </xf>
    <xf numFmtId="44" fontId="12" fillId="0" borderId="0" xfId="1" applyFont="1" applyProtection="1">
      <protection locked="0"/>
    </xf>
    <xf numFmtId="165" fontId="0" fillId="0" borderId="0" xfId="0" applyNumberFormat="1" applyProtection="1">
      <protection locked="0"/>
    </xf>
    <xf numFmtId="165" fontId="0" fillId="0" borderId="0" xfId="1" applyNumberFormat="1" applyFont="1" applyProtection="1">
      <protection locked="0"/>
    </xf>
    <xf numFmtId="3" fontId="0" fillId="0" borderId="0" xfId="1" applyNumberFormat="1" applyFont="1" applyProtection="1">
      <protection locked="0"/>
    </xf>
    <xf numFmtId="44" fontId="4" fillId="0" borderId="0" xfId="1" applyFont="1" applyProtection="1">
      <protection locked="0"/>
    </xf>
    <xf numFmtId="6" fontId="0" fillId="0" borderId="0" xfId="0" applyNumberFormat="1" applyAlignment="1" applyProtection="1">
      <alignment horizontal="right" wrapText="1"/>
      <protection locked="0"/>
    </xf>
    <xf numFmtId="0" fontId="0" fillId="0" borderId="0" xfId="0" quotePrefix="1" applyProtection="1">
      <protection locked="0"/>
    </xf>
    <xf numFmtId="0" fontId="11" fillId="0" borderId="0" xfId="0" quotePrefix="1" applyFont="1" applyAlignment="1" applyProtection="1">
      <alignment horizontal="center"/>
      <protection locked="0"/>
    </xf>
    <xf numFmtId="0" fontId="15" fillId="3" borderId="18" xfId="0" applyFont="1" applyFill="1" applyBorder="1" applyProtection="1">
      <protection locked="0"/>
    </xf>
    <xf numFmtId="44" fontId="15" fillId="3" borderId="18" xfId="1" applyFont="1" applyFill="1" applyBorder="1" applyProtection="1">
      <protection locked="0"/>
    </xf>
    <xf numFmtId="0" fontId="4" fillId="4" borderId="22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6" fontId="0" fillId="4" borderId="3" xfId="0" applyNumberFormat="1" applyFill="1" applyBorder="1" applyAlignment="1" applyProtection="1">
      <alignment horizontal="right" wrapText="1"/>
      <protection locked="0"/>
    </xf>
    <xf numFmtId="3" fontId="4" fillId="4" borderId="3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11" fillId="4" borderId="36" xfId="0" applyFont="1" applyFill="1" applyBorder="1" applyAlignment="1" applyProtection="1">
      <alignment horizontal="center"/>
      <protection locked="0"/>
    </xf>
    <xf numFmtId="6" fontId="0" fillId="4" borderId="36" xfId="0" applyNumberFormat="1" applyFill="1" applyBorder="1" applyAlignment="1" applyProtection="1">
      <alignment horizontal="right" wrapText="1"/>
      <protection locked="0"/>
    </xf>
    <xf numFmtId="3" fontId="4" fillId="4" borderId="36" xfId="0" applyNumberFormat="1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36" xfId="0" applyFont="1" applyFill="1" applyBorder="1" applyProtection="1">
      <protection locked="0"/>
    </xf>
    <xf numFmtId="0" fontId="7" fillId="0" borderId="17" xfId="0" applyFont="1" applyBorder="1" applyAlignment="1" applyProtection="1">
      <alignment horizontal="left" wrapText="1" indent="1"/>
      <protection locked="0"/>
    </xf>
    <xf numFmtId="0" fontId="7" fillId="0" borderId="38" xfId="0" applyFont="1" applyBorder="1" applyAlignment="1" applyProtection="1">
      <alignment horizontal="left" wrapText="1" indent="1"/>
      <protection locked="0"/>
    </xf>
    <xf numFmtId="0" fontId="7" fillId="0" borderId="29" xfId="0" applyFont="1" applyBorder="1" applyAlignment="1" applyProtection="1">
      <alignment horizontal="left" wrapText="1" indent="1"/>
      <protection locked="0"/>
    </xf>
    <xf numFmtId="0" fontId="7" fillId="0" borderId="34" xfId="0" applyFont="1" applyBorder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center"/>
      <protection locked="0"/>
    </xf>
    <xf numFmtId="168" fontId="0" fillId="0" borderId="0" xfId="1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8" fontId="4" fillId="0" borderId="0" xfId="1" applyNumberFormat="1" applyFont="1" applyFill="1" applyBorder="1" applyProtection="1">
      <protection locked="0"/>
    </xf>
    <xf numFmtId="3" fontId="2" fillId="0" borderId="0" xfId="0" applyNumberFormat="1" applyFont="1" applyAlignment="1" applyProtection="1">
      <alignment horizontal="left" indent="2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168" fontId="15" fillId="0" borderId="0" xfId="1" applyNumberFormat="1" applyFont="1" applyFill="1" applyBorder="1" applyProtection="1">
      <protection locked="0"/>
    </xf>
    <xf numFmtId="168" fontId="4" fillId="0" borderId="0" xfId="1" applyNumberFormat="1" applyFont="1" applyFill="1" applyBorder="1" applyAlignment="1" applyProtection="1">
      <alignment horizontal="left"/>
      <protection locked="0"/>
    </xf>
    <xf numFmtId="168" fontId="14" fillId="0" borderId="0" xfId="1" applyNumberFormat="1" applyFont="1" applyFill="1" applyBorder="1" applyProtection="1">
      <protection locked="0"/>
    </xf>
    <xf numFmtId="168" fontId="3" fillId="0" borderId="0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44" fontId="3" fillId="2" borderId="64" xfId="1" applyFont="1" applyFill="1" applyBorder="1" applyProtection="1">
      <protection locked="0"/>
    </xf>
    <xf numFmtId="168" fontId="0" fillId="0" borderId="66" xfId="1" applyNumberFormat="1" applyFont="1" applyFill="1" applyBorder="1" applyProtection="1">
      <protection locked="0"/>
    </xf>
    <xf numFmtId="168" fontId="0" fillId="2" borderId="66" xfId="1" applyNumberFormat="1" applyFont="1" applyFill="1" applyBorder="1" applyProtection="1">
      <protection locked="0"/>
    </xf>
    <xf numFmtId="168" fontId="0" fillId="2" borderId="0" xfId="1" applyNumberFormat="1" applyFont="1" applyFill="1" applyBorder="1" applyProtection="1">
      <protection locked="0"/>
    </xf>
    <xf numFmtId="3" fontId="1" fillId="4" borderId="73" xfId="0" applyNumberFormat="1" applyFont="1" applyFill="1" applyBorder="1" applyAlignment="1" applyProtection="1">
      <alignment horizontal="right" wrapText="1"/>
      <protection locked="0"/>
    </xf>
    <xf numFmtId="0" fontId="3" fillId="2" borderId="70" xfId="0" applyFont="1" applyFill="1" applyBorder="1" applyProtection="1">
      <protection locked="0"/>
    </xf>
    <xf numFmtId="168" fontId="0" fillId="2" borderId="71" xfId="1" applyNumberFormat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vertical="center" wrapText="1"/>
      <protection locked="0"/>
    </xf>
    <xf numFmtId="0" fontId="3" fillId="5" borderId="26" xfId="0" applyFont="1" applyFill="1" applyBorder="1" applyAlignment="1" applyProtection="1">
      <alignment vertical="center" wrapText="1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24" xfId="0" applyFont="1" applyFill="1" applyBorder="1" applyAlignment="1" applyProtection="1">
      <alignment horizontal="right" vertical="center" wrapText="1" indent="1"/>
      <protection locked="0"/>
    </xf>
    <xf numFmtId="0" fontId="3" fillId="5" borderId="26" xfId="0" applyFont="1" applyFill="1" applyBorder="1" applyAlignment="1" applyProtection="1">
      <alignment horizontal="right" vertical="center" wrapText="1" indent="1"/>
      <protection locked="0"/>
    </xf>
    <xf numFmtId="0" fontId="3" fillId="5" borderId="22" xfId="0" applyFont="1" applyFill="1" applyBorder="1" applyAlignment="1" applyProtection="1">
      <alignment horizontal="right" vertical="center" wrapText="1" inden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2" fontId="7" fillId="0" borderId="12" xfId="0" quotePrefix="1" applyNumberFormat="1" applyFont="1" applyBorder="1" applyAlignment="1" applyProtection="1">
      <alignment horizontal="center" wrapText="1"/>
      <protection locked="0"/>
    </xf>
    <xf numFmtId="168" fontId="4" fillId="6" borderId="44" xfId="1" applyNumberFormat="1" applyFont="1" applyFill="1" applyBorder="1" applyProtection="1">
      <protection locked="0"/>
    </xf>
    <xf numFmtId="168" fontId="4" fillId="6" borderId="9" xfId="1" applyNumberFormat="1" applyFont="1" applyFill="1" applyBorder="1" applyProtection="1">
      <protection locked="0"/>
    </xf>
    <xf numFmtId="164" fontId="7" fillId="6" borderId="76" xfId="0" applyNumberFormat="1" applyFont="1" applyFill="1" applyBorder="1" applyAlignment="1" applyProtection="1">
      <alignment horizontal="right" wrapText="1"/>
      <protection locked="0"/>
    </xf>
    <xf numFmtId="168" fontId="4" fillId="6" borderId="86" xfId="1" applyNumberFormat="1" applyFont="1" applyFill="1" applyBorder="1" applyProtection="1">
      <protection locked="0"/>
    </xf>
    <xf numFmtId="0" fontId="0" fillId="5" borderId="22" xfId="0" applyFill="1" applyBorder="1" applyAlignment="1" applyProtection="1">
      <alignment horizontal="left" wrapText="1" indent="2"/>
      <protection locked="0"/>
    </xf>
    <xf numFmtId="0" fontId="0" fillId="5" borderId="89" xfId="0" applyFill="1" applyBorder="1" applyAlignment="1" applyProtection="1">
      <alignment horizontal="left" wrapText="1" indent="2"/>
      <protection locked="0"/>
    </xf>
    <xf numFmtId="164" fontId="7" fillId="6" borderId="90" xfId="0" applyNumberFormat="1" applyFont="1" applyFill="1" applyBorder="1" applyAlignment="1" applyProtection="1">
      <alignment horizontal="right" wrapText="1"/>
      <protection locked="0"/>
    </xf>
    <xf numFmtId="164" fontId="7" fillId="6" borderId="91" xfId="0" applyNumberFormat="1" applyFont="1" applyFill="1" applyBorder="1" applyAlignment="1" applyProtection="1">
      <alignment horizontal="right" wrapText="1"/>
      <protection locked="0"/>
    </xf>
    <xf numFmtId="0" fontId="7" fillId="0" borderId="94" xfId="0" applyFont="1" applyBorder="1" applyAlignment="1" applyProtection="1">
      <alignment horizontal="left" wrapText="1" indent="1"/>
      <protection locked="0"/>
    </xf>
    <xf numFmtId="0" fontId="5" fillId="0" borderId="33" xfId="0" applyFont="1" applyBorder="1" applyAlignment="1" applyProtection="1">
      <alignment horizontal="right" wrapText="1"/>
      <protection locked="0"/>
    </xf>
    <xf numFmtId="2" fontId="7" fillId="0" borderId="95" xfId="0" quotePrefix="1" applyNumberFormat="1" applyFont="1" applyBorder="1" applyAlignment="1" applyProtection="1">
      <alignment horizontal="center" wrapText="1"/>
      <protection locked="0"/>
    </xf>
    <xf numFmtId="164" fontId="7" fillId="6" borderId="83" xfId="0" applyNumberFormat="1" applyFont="1" applyFill="1" applyBorder="1" applyAlignment="1" applyProtection="1">
      <alignment horizontal="right" wrapText="1"/>
      <protection locked="0"/>
    </xf>
    <xf numFmtId="164" fontId="7" fillId="6" borderId="96" xfId="0" applyNumberFormat="1" applyFont="1" applyFill="1" applyBorder="1" applyAlignment="1" applyProtection="1">
      <alignment horizontal="right" wrapText="1"/>
      <protection locked="0"/>
    </xf>
    <xf numFmtId="0" fontId="4" fillId="0" borderId="98" xfId="0" applyFont="1" applyBorder="1" applyProtection="1">
      <protection locked="0"/>
    </xf>
    <xf numFmtId="0" fontId="4" fillId="0" borderId="54" xfId="0" applyFont="1" applyBorder="1" applyProtection="1">
      <protection locked="0"/>
    </xf>
    <xf numFmtId="0" fontId="3" fillId="0" borderId="54" xfId="0" applyFont="1" applyBorder="1" applyProtection="1"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alignment horizontal="right"/>
      <protection locked="0"/>
    </xf>
    <xf numFmtId="0" fontId="4" fillId="0" borderId="99" xfId="0" applyFont="1" applyBorder="1" applyAlignment="1" applyProtection="1">
      <alignment horizontal="right"/>
      <protection locked="0"/>
    </xf>
    <xf numFmtId="3" fontId="4" fillId="0" borderId="100" xfId="0" applyNumberFormat="1" applyFont="1" applyBorder="1" applyAlignment="1" applyProtection="1">
      <alignment horizontal="center"/>
      <protection locked="0"/>
    </xf>
    <xf numFmtId="3" fontId="4" fillId="0" borderId="101" xfId="0" applyNumberFormat="1" applyFont="1" applyBorder="1" applyAlignment="1" applyProtection="1">
      <alignment horizontal="center"/>
      <protection locked="0"/>
    </xf>
    <xf numFmtId="3" fontId="4" fillId="0" borderId="54" xfId="0" applyNumberFormat="1" applyFont="1" applyBorder="1" applyAlignment="1" applyProtection="1">
      <alignment horizontal="center"/>
      <protection locked="0"/>
    </xf>
    <xf numFmtId="3" fontId="4" fillId="0" borderId="65" xfId="0" applyNumberFormat="1" applyFont="1" applyBorder="1" applyAlignment="1" applyProtection="1">
      <alignment horizontal="center"/>
      <protection locked="0"/>
    </xf>
    <xf numFmtId="0" fontId="4" fillId="0" borderId="64" xfId="0" applyFont="1" applyBorder="1" applyAlignment="1" applyProtection="1">
      <alignment horizontal="right"/>
      <protection locked="0"/>
    </xf>
    <xf numFmtId="3" fontId="4" fillId="0" borderId="102" xfId="0" applyNumberFormat="1" applyFont="1" applyBorder="1" applyAlignment="1" applyProtection="1">
      <alignment horizontal="center"/>
      <protection locked="0"/>
    </xf>
    <xf numFmtId="3" fontId="0" fillId="0" borderId="103" xfId="0" applyNumberFormat="1" applyBorder="1" applyProtection="1">
      <protection locked="0"/>
    </xf>
    <xf numFmtId="0" fontId="0" fillId="5" borderId="104" xfId="0" applyFill="1" applyBorder="1" applyAlignment="1" applyProtection="1">
      <alignment horizontal="left" wrapText="1" indent="2"/>
      <protection locked="0"/>
    </xf>
    <xf numFmtId="0" fontId="0" fillId="6" borderId="104" xfId="0" applyFill="1" applyBorder="1" applyAlignment="1" applyProtection="1">
      <alignment horizontal="left" wrapText="1" indent="2"/>
      <protection locked="0"/>
    </xf>
    <xf numFmtId="0" fontId="0" fillId="5" borderId="87" xfId="0" applyFill="1" applyBorder="1" applyAlignment="1" applyProtection="1">
      <alignment horizontal="right"/>
      <protection locked="0"/>
    </xf>
    <xf numFmtId="0" fontId="0" fillId="5" borderId="104" xfId="0" applyFill="1" applyBorder="1" applyAlignment="1" applyProtection="1">
      <alignment horizontal="right"/>
      <protection locked="0"/>
    </xf>
    <xf numFmtId="0" fontId="12" fillId="6" borderId="89" xfId="0" applyFont="1" applyFill="1" applyBorder="1" applyProtection="1">
      <protection locked="0"/>
    </xf>
    <xf numFmtId="0" fontId="4" fillId="6" borderId="26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6" fontId="0" fillId="6" borderId="4" xfId="0" applyNumberFormat="1" applyFill="1" applyBorder="1" applyAlignment="1" applyProtection="1">
      <alignment horizontal="right" wrapText="1"/>
      <protection locked="0"/>
    </xf>
    <xf numFmtId="6" fontId="0" fillId="6" borderId="1" xfId="0" applyNumberFormat="1" applyFill="1" applyBorder="1" applyAlignment="1" applyProtection="1">
      <alignment horizontal="right" wrapText="1"/>
      <protection locked="0"/>
    </xf>
    <xf numFmtId="0" fontId="4" fillId="5" borderId="22" xfId="0" applyFont="1" applyFill="1" applyBorder="1" applyAlignment="1" applyProtection="1">
      <alignment horizontal="left"/>
      <protection locked="0"/>
    </xf>
    <xf numFmtId="3" fontId="0" fillId="6" borderId="56" xfId="0" applyNumberFormat="1" applyFill="1" applyBorder="1" applyProtection="1">
      <protection locked="0"/>
    </xf>
    <xf numFmtId="0" fontId="7" fillId="0" borderId="94" xfId="0" applyFont="1" applyBorder="1" applyAlignment="1" applyProtection="1">
      <alignment horizontal="center" wrapText="1"/>
      <protection locked="0"/>
    </xf>
    <xf numFmtId="0" fontId="15" fillId="3" borderId="18" xfId="0" applyFont="1" applyFill="1" applyBorder="1" applyAlignment="1" applyProtection="1">
      <alignment horizontal="center"/>
      <protection locked="0"/>
    </xf>
    <xf numFmtId="168" fontId="15" fillId="0" borderId="73" xfId="1" applyNumberFormat="1" applyFont="1" applyFill="1" applyBorder="1" applyProtection="1">
      <protection locked="0"/>
    </xf>
    <xf numFmtId="0" fontId="0" fillId="0" borderId="75" xfId="0" applyBorder="1" applyProtection="1">
      <protection locked="0"/>
    </xf>
    <xf numFmtId="168" fontId="15" fillId="0" borderId="76" xfId="1" applyNumberFormat="1" applyFont="1" applyFill="1" applyBorder="1" applyProtection="1">
      <protection locked="0"/>
    </xf>
    <xf numFmtId="0" fontId="0" fillId="0" borderId="82" xfId="0" applyBorder="1" applyProtection="1">
      <protection locked="0"/>
    </xf>
    <xf numFmtId="168" fontId="15" fillId="0" borderId="106" xfId="1" applyNumberFormat="1" applyFont="1" applyFill="1" applyBorder="1" applyProtection="1">
      <protection locked="0"/>
    </xf>
    <xf numFmtId="0" fontId="0" fillId="0" borderId="107" xfId="0" applyBorder="1" applyProtection="1">
      <protection locked="0"/>
    </xf>
    <xf numFmtId="9" fontId="0" fillId="0" borderId="0" xfId="0" applyNumberFormat="1" applyProtection="1">
      <protection locked="0"/>
    </xf>
    <xf numFmtId="3" fontId="4" fillId="4" borderId="110" xfId="0" applyNumberFormat="1" applyFont="1" applyFill="1" applyBorder="1" applyAlignment="1" applyProtection="1">
      <alignment horizontal="center" wrapText="1"/>
      <protection locked="0"/>
    </xf>
    <xf numFmtId="3" fontId="4" fillId="4" borderId="111" xfId="0" applyNumberFormat="1" applyFont="1" applyFill="1" applyBorder="1" applyAlignment="1" applyProtection="1">
      <alignment horizontal="center"/>
      <protection locked="0"/>
    </xf>
    <xf numFmtId="3" fontId="4" fillId="4" borderId="113" xfId="0" applyNumberFormat="1" applyFont="1" applyFill="1" applyBorder="1" applyAlignment="1" applyProtection="1">
      <alignment horizontal="center" wrapText="1"/>
      <protection locked="0"/>
    </xf>
    <xf numFmtId="3" fontId="4" fillId="4" borderId="114" xfId="0" applyNumberFormat="1" applyFont="1" applyFill="1" applyBorder="1" applyAlignment="1" applyProtection="1">
      <alignment horizontal="center"/>
      <protection locked="0"/>
    </xf>
    <xf numFmtId="0" fontId="7" fillId="0" borderId="120" xfId="0" applyFont="1" applyBorder="1" applyAlignment="1" applyProtection="1">
      <alignment horizontal="left" wrapText="1" indent="1"/>
      <protection locked="0"/>
    </xf>
    <xf numFmtId="0" fontId="7" fillId="0" borderId="121" xfId="0" applyFont="1" applyBorder="1" applyAlignment="1" applyProtection="1">
      <alignment horizontal="left" wrapText="1" indent="1"/>
      <protection locked="0"/>
    </xf>
    <xf numFmtId="10" fontId="7" fillId="6" borderId="40" xfId="2" applyNumberFormat="1" applyFont="1" applyFill="1" applyBorder="1" applyAlignment="1" applyProtection="1">
      <alignment horizontal="right" wrapText="1"/>
      <protection locked="0"/>
    </xf>
    <xf numFmtId="168" fontId="0" fillId="0" borderId="65" xfId="1" applyNumberFormat="1" applyFont="1" applyBorder="1" applyProtection="1">
      <protection locked="0"/>
    </xf>
    <xf numFmtId="0" fontId="7" fillId="0" borderId="52" xfId="0" applyFont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horizontal="left" wrapText="1" indent="2"/>
      <protection locked="0"/>
    </xf>
    <xf numFmtId="9" fontId="11" fillId="0" borderId="33" xfId="0" applyNumberFormat="1" applyFont="1" applyBorder="1" applyAlignment="1" applyProtection="1">
      <alignment horizontal="center" wrapText="1"/>
      <protection locked="0"/>
    </xf>
    <xf numFmtId="14" fontId="3" fillId="6" borderId="56" xfId="0" applyNumberFormat="1" applyFont="1" applyFill="1" applyBorder="1" applyAlignment="1" applyProtection="1">
      <alignment horizontal="center"/>
      <protection locked="0"/>
    </xf>
    <xf numFmtId="14" fontId="3" fillId="6" borderId="61" xfId="0" applyNumberFormat="1" applyFont="1" applyFill="1" applyBorder="1" applyAlignment="1" applyProtection="1">
      <alignment horizontal="center"/>
      <protection locked="0"/>
    </xf>
    <xf numFmtId="14" fontId="3" fillId="6" borderId="55" xfId="0" applyNumberFormat="1" applyFont="1" applyFill="1" applyBorder="1" applyAlignment="1" applyProtection="1">
      <alignment horizontal="center"/>
      <protection locked="0"/>
    </xf>
    <xf numFmtId="0" fontId="12" fillId="0" borderId="0" xfId="0" applyFont="1"/>
    <xf numFmtId="0" fontId="3" fillId="0" borderId="0" xfId="0" applyFont="1"/>
    <xf numFmtId="0" fontId="0" fillId="0" borderId="31" xfId="0" applyBorder="1"/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3" fontId="3" fillId="6" borderId="55" xfId="0" applyNumberFormat="1" applyFont="1" applyFill="1" applyBorder="1" applyAlignment="1" applyProtection="1">
      <alignment horizontal="left" wrapText="1" indent="2"/>
      <protection locked="0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8" fontId="5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10" fontId="0" fillId="0" borderId="9" xfId="2" applyNumberFormat="1" applyFont="1" applyBorder="1" applyProtection="1">
      <protection locked="0"/>
    </xf>
    <xf numFmtId="10" fontId="0" fillId="2" borderId="28" xfId="0" applyNumberFormat="1" applyFill="1" applyBorder="1" applyAlignment="1" applyProtection="1">
      <alignment horizontal="right"/>
      <protection locked="0"/>
    </xf>
    <xf numFmtId="10" fontId="0" fillId="2" borderId="32" xfId="0" applyNumberFormat="1" applyFill="1" applyBorder="1" applyAlignment="1" applyProtection="1">
      <alignment horizontal="right"/>
      <protection locked="0"/>
    </xf>
    <xf numFmtId="168" fontId="0" fillId="0" borderId="0" xfId="1" applyNumberFormat="1" applyFont="1" applyBorder="1" applyProtection="1">
      <protection locked="0"/>
    </xf>
    <xf numFmtId="0" fontId="3" fillId="0" borderId="116" xfId="0" applyFont="1" applyBorder="1" applyProtection="1">
      <protection locked="0"/>
    </xf>
    <xf numFmtId="168" fontId="0" fillId="0" borderId="117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3" fillId="0" borderId="118" xfId="0" applyFont="1" applyBorder="1" applyProtection="1">
      <protection locked="0"/>
    </xf>
    <xf numFmtId="168" fontId="0" fillId="0" borderId="119" xfId="1" applyNumberFormat="1" applyFont="1" applyBorder="1" applyProtection="1">
      <protection locked="0"/>
    </xf>
    <xf numFmtId="0" fontId="3" fillId="2" borderId="24" xfId="0" quotePrefix="1" applyFont="1" applyFill="1" applyBorder="1" applyAlignment="1" applyProtection="1">
      <alignment horizontal="center"/>
      <protection locked="0"/>
    </xf>
    <xf numFmtId="0" fontId="3" fillId="2" borderId="32" xfId="0" applyFont="1" applyFill="1" applyBorder="1" applyProtection="1">
      <protection locked="0"/>
    </xf>
    <xf numFmtId="167" fontId="3" fillId="0" borderId="67" xfId="0" applyNumberFormat="1" applyFont="1" applyBorder="1" applyAlignment="1" applyProtection="1">
      <alignment horizontal="center" wrapText="1"/>
      <protection locked="0"/>
    </xf>
    <xf numFmtId="0" fontId="3" fillId="0" borderId="67" xfId="0" applyFont="1" applyBorder="1" applyAlignment="1" applyProtection="1">
      <alignment horizontal="center" wrapText="1"/>
      <protection locked="0"/>
    </xf>
    <xf numFmtId="167" fontId="0" fillId="0" borderId="69" xfId="0" applyNumberFormat="1" applyBorder="1" applyProtection="1">
      <protection locked="0"/>
    </xf>
    <xf numFmtId="167" fontId="3" fillId="0" borderId="66" xfId="0" applyNumberFormat="1" applyFont="1" applyBorder="1" applyAlignment="1" applyProtection="1">
      <alignment horizontal="center" wrapText="1"/>
      <protection locked="0"/>
    </xf>
    <xf numFmtId="0" fontId="3" fillId="0" borderId="66" xfId="0" applyFont="1" applyBorder="1" applyAlignment="1" applyProtection="1">
      <alignment horizontal="center" wrapText="1"/>
      <protection locked="0"/>
    </xf>
    <xf numFmtId="167" fontId="0" fillId="0" borderId="71" xfId="0" applyNumberFormat="1" applyBorder="1" applyProtection="1">
      <protection locked="0"/>
    </xf>
    <xf numFmtId="167" fontId="3" fillId="0" borderId="68" xfId="0" applyNumberFormat="1" applyFont="1" applyBorder="1" applyAlignment="1" applyProtection="1">
      <alignment horizontal="center" wrapText="1"/>
      <protection locked="0"/>
    </xf>
    <xf numFmtId="0" fontId="3" fillId="0" borderId="68" xfId="0" applyFont="1" applyBorder="1" applyAlignment="1" applyProtection="1">
      <alignment horizontal="center" wrapText="1"/>
      <protection locked="0"/>
    </xf>
    <xf numFmtId="167" fontId="0" fillId="0" borderId="72" xfId="0" applyNumberFormat="1" applyBorder="1" applyProtection="1">
      <protection locked="0"/>
    </xf>
    <xf numFmtId="0" fontId="3" fillId="2" borderId="116" xfId="0" applyFont="1" applyFill="1" applyBorder="1" applyAlignment="1" applyProtection="1">
      <alignment horizontal="center"/>
      <protection locked="0"/>
    </xf>
    <xf numFmtId="0" fontId="0" fillId="6" borderId="87" xfId="0" applyFill="1" applyBorder="1" applyAlignment="1" applyProtection="1">
      <alignment horizontal="right"/>
      <protection locked="0"/>
    </xf>
    <xf numFmtId="0" fontId="0" fillId="6" borderId="104" xfId="0" applyFill="1" applyBorder="1" applyAlignment="1" applyProtection="1">
      <alignment horizontal="right"/>
      <protection locked="0"/>
    </xf>
    <xf numFmtId="0" fontId="7" fillId="6" borderId="40" xfId="0" applyFont="1" applyFill="1" applyBorder="1" applyAlignment="1" applyProtection="1">
      <alignment horizontal="right" wrapText="1"/>
      <protection locked="0"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173" fontId="3" fillId="0" borderId="0" xfId="0" applyNumberFormat="1" applyFont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10" fontId="0" fillId="0" borderId="66" xfId="0" applyNumberFormat="1" applyBorder="1" applyProtection="1">
      <protection locked="0"/>
    </xf>
    <xf numFmtId="0" fontId="3" fillId="2" borderId="0" xfId="0" quotePrefix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8" fontId="0" fillId="0" borderId="9" xfId="1" applyNumberFormat="1" applyFont="1" applyBorder="1" applyProtection="1">
      <protection locked="0"/>
    </xf>
    <xf numFmtId="0" fontId="3" fillId="2" borderId="125" xfId="0" applyFont="1" applyFill="1" applyBorder="1" applyAlignment="1" applyProtection="1">
      <alignment horizontal="center"/>
      <protection locked="0"/>
    </xf>
    <xf numFmtId="0" fontId="3" fillId="2" borderId="117" xfId="0" quotePrefix="1" applyFont="1" applyFill="1" applyBorder="1" applyAlignment="1" applyProtection="1">
      <alignment horizontal="center"/>
      <protection locked="0"/>
    </xf>
    <xf numFmtId="0" fontId="3" fillId="2" borderId="126" xfId="0" applyFont="1" applyFill="1" applyBorder="1" applyAlignment="1" applyProtection="1">
      <alignment horizontal="center"/>
      <protection locked="0"/>
    </xf>
    <xf numFmtId="0" fontId="3" fillId="2" borderId="127" xfId="0" quotePrefix="1" applyFont="1" applyFill="1" applyBorder="1" applyAlignment="1" applyProtection="1">
      <alignment horizontal="center"/>
      <protection locked="0"/>
    </xf>
    <xf numFmtId="0" fontId="3" fillId="0" borderId="70" xfId="0" applyFont="1" applyBorder="1" applyAlignment="1" applyProtection="1">
      <alignment horizontal="center" wrapText="1"/>
      <protection locked="0"/>
    </xf>
    <xf numFmtId="2" fontId="0" fillId="0" borderId="128" xfId="0" applyNumberFormat="1" applyBorder="1" applyAlignment="1" applyProtection="1">
      <alignment horizontal="center"/>
      <protection locked="0"/>
    </xf>
    <xf numFmtId="171" fontId="3" fillId="0" borderId="71" xfId="2" applyNumberFormat="1" applyFont="1" applyBorder="1" applyAlignment="1" applyProtection="1">
      <alignment horizontal="center" wrapText="1"/>
      <protection locked="0"/>
    </xf>
    <xf numFmtId="0" fontId="0" fillId="0" borderId="116" xfId="0" applyBorder="1" applyAlignment="1" applyProtection="1">
      <alignment horizontal="center"/>
      <protection locked="0"/>
    </xf>
    <xf numFmtId="171" fontId="0" fillId="0" borderId="117" xfId="0" applyNumberFormat="1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171" fontId="0" fillId="0" borderId="71" xfId="0" applyNumberFormat="1" applyBorder="1" applyAlignment="1" applyProtection="1">
      <alignment horizontal="center"/>
      <protection locked="0"/>
    </xf>
    <xf numFmtId="2" fontId="3" fillId="0" borderId="70" xfId="0" applyNumberFormat="1" applyFont="1" applyBorder="1" applyAlignment="1" applyProtection="1">
      <alignment horizontal="center" wrapText="1"/>
      <protection locked="0"/>
    </xf>
    <xf numFmtId="0" fontId="0" fillId="0" borderId="118" xfId="0" applyBorder="1" applyAlignment="1" applyProtection="1">
      <alignment horizontal="center"/>
      <protection locked="0"/>
    </xf>
    <xf numFmtId="171" fontId="0" fillId="0" borderId="119" xfId="0" applyNumberFormat="1" applyBorder="1" applyAlignment="1" applyProtection="1">
      <alignment horizontal="center"/>
      <protection locked="0"/>
    </xf>
    <xf numFmtId="0" fontId="3" fillId="0" borderId="118" xfId="0" applyFont="1" applyBorder="1" applyAlignment="1" applyProtection="1">
      <alignment horizontal="center" wrapText="1"/>
      <protection locked="0"/>
    </xf>
    <xf numFmtId="2" fontId="0" fillId="0" borderId="129" xfId="0" applyNumberFormat="1" applyBorder="1" applyAlignment="1" applyProtection="1">
      <alignment horizontal="center"/>
      <protection locked="0"/>
    </xf>
    <xf numFmtId="171" fontId="3" fillId="0" borderId="119" xfId="2" applyNumberFormat="1" applyFont="1" applyBorder="1" applyAlignment="1" applyProtection="1">
      <alignment horizontal="center" wrapText="1"/>
      <protection locked="0"/>
    </xf>
    <xf numFmtId="10" fontId="0" fillId="0" borderId="0" xfId="2" applyNumberFormat="1" applyFont="1" applyBorder="1" applyProtection="1">
      <protection locked="0"/>
    </xf>
    <xf numFmtId="44" fontId="3" fillId="0" borderId="0" xfId="1" applyFont="1" applyFill="1" applyBorder="1" applyProtection="1">
      <protection locked="0"/>
    </xf>
    <xf numFmtId="168" fontId="0" fillId="0" borderId="0" xfId="1" applyNumberFormat="1" applyFont="1" applyFill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31" xfId="0" applyFont="1" applyFill="1" applyBorder="1" applyProtection="1">
      <protection locked="0"/>
    </xf>
    <xf numFmtId="44" fontId="0" fillId="0" borderId="0" xfId="0" applyNumberFormat="1"/>
    <xf numFmtId="44" fontId="3" fillId="0" borderId="0" xfId="1" applyFont="1" applyFill="1" applyBorder="1" applyAlignment="1" applyProtection="1">
      <alignment horizontal="center" wrapText="1"/>
      <protection locked="0"/>
    </xf>
    <xf numFmtId="44" fontId="12" fillId="2" borderId="31" xfId="1" applyFont="1" applyFill="1" applyBorder="1" applyProtection="1">
      <protection locked="0"/>
    </xf>
    <xf numFmtId="10" fontId="12" fillId="2" borderId="32" xfId="2" applyNumberFormat="1" applyFont="1" applyFill="1" applyBorder="1" applyProtection="1">
      <protection locked="0"/>
    </xf>
    <xf numFmtId="44" fontId="12" fillId="2" borderId="62" xfId="1" applyFont="1" applyFill="1" applyBorder="1" applyProtection="1">
      <protection locked="0"/>
    </xf>
    <xf numFmtId="10" fontId="12" fillId="2" borderId="63" xfId="2" applyNumberFormat="1" applyFont="1" applyFill="1" applyBorder="1" applyProtection="1">
      <protection locked="0"/>
    </xf>
    <xf numFmtId="10" fontId="12" fillId="0" borderId="0" xfId="0" applyNumberFormat="1" applyFont="1" applyAlignment="1" applyProtection="1">
      <alignment horizontal="right"/>
      <protection locked="0"/>
    </xf>
    <xf numFmtId="14" fontId="12" fillId="0" borderId="0" xfId="0" applyNumberFormat="1" applyFont="1" applyProtection="1">
      <protection locked="0"/>
    </xf>
    <xf numFmtId="168" fontId="3" fillId="0" borderId="0" xfId="1" applyNumberFormat="1" applyFont="1" applyFill="1" applyBorder="1"/>
    <xf numFmtId="44" fontId="12" fillId="0" borderId="0" xfId="1" applyFont="1" applyFill="1" applyBorder="1" applyProtection="1">
      <protection locked="0"/>
    </xf>
    <xf numFmtId="10" fontId="12" fillId="0" borderId="0" xfId="2" applyNumberFormat="1" applyFont="1" applyFill="1" applyBorder="1" applyProtection="1">
      <protection locked="0"/>
    </xf>
    <xf numFmtId="0" fontId="16" fillId="0" borderId="0" xfId="0" applyFont="1"/>
    <xf numFmtId="3" fontId="4" fillId="6" borderId="9" xfId="1" applyNumberFormat="1" applyFont="1" applyFill="1" applyBorder="1" applyProtection="1">
      <protection locked="0"/>
    </xf>
    <xf numFmtId="3" fontId="0" fillId="5" borderId="3" xfId="0" applyNumberFormat="1" applyFill="1" applyBorder="1" applyAlignment="1" applyProtection="1">
      <alignment horizontal="left" wrapText="1" indent="2"/>
      <protection locked="0"/>
    </xf>
    <xf numFmtId="3" fontId="3" fillId="5" borderId="23" xfId="1" applyNumberFormat="1" applyFont="1" applyFill="1" applyBorder="1" applyAlignment="1" applyProtection="1">
      <protection locked="0"/>
    </xf>
    <xf numFmtId="3" fontId="0" fillId="5" borderId="79" xfId="0" applyNumberFormat="1" applyFill="1" applyBorder="1" applyAlignment="1" applyProtection="1">
      <alignment horizontal="left" wrapText="1" indent="2"/>
      <protection locked="0"/>
    </xf>
    <xf numFmtId="3" fontId="3" fillId="5" borderId="80" xfId="1" applyNumberFormat="1" applyFont="1" applyFill="1" applyBorder="1" applyAlignment="1" applyProtection="1">
      <protection locked="0"/>
    </xf>
    <xf numFmtId="3" fontId="4" fillId="6" borderId="36" xfId="1" applyNumberFormat="1" applyFont="1" applyFill="1" applyBorder="1" applyAlignment="1" applyProtection="1">
      <protection locked="0"/>
    </xf>
    <xf numFmtId="3" fontId="4" fillId="6" borderId="2" xfId="1" applyNumberFormat="1" applyFont="1" applyFill="1" applyBorder="1" applyAlignment="1" applyProtection="1">
      <protection locked="0"/>
    </xf>
    <xf numFmtId="3" fontId="0" fillId="5" borderId="77" xfId="0" applyNumberFormat="1" applyFill="1" applyBorder="1" applyProtection="1">
      <protection locked="0"/>
    </xf>
    <xf numFmtId="3" fontId="0" fillId="5" borderId="78" xfId="1" applyNumberFormat="1" applyFont="1" applyFill="1" applyBorder="1" applyAlignment="1" applyProtection="1">
      <protection locked="0"/>
    </xf>
    <xf numFmtId="3" fontId="0" fillId="6" borderId="77" xfId="0" applyNumberFormat="1" applyFill="1" applyBorder="1" applyProtection="1">
      <protection locked="0"/>
    </xf>
    <xf numFmtId="3" fontId="0" fillId="6" borderId="78" xfId="1" applyNumberFormat="1" applyFont="1" applyFill="1" applyBorder="1" applyAlignment="1" applyProtection="1">
      <protection locked="0"/>
    </xf>
    <xf numFmtId="3" fontId="0" fillId="5" borderId="4" xfId="0" applyNumberFormat="1" applyFill="1" applyBorder="1" applyAlignment="1" applyProtection="1">
      <alignment horizontal="left" wrapText="1" indent="2"/>
      <protection locked="0"/>
    </xf>
    <xf numFmtId="3" fontId="0" fillId="6" borderId="88" xfId="0" applyNumberFormat="1" applyFill="1" applyBorder="1" applyProtection="1">
      <protection locked="0"/>
    </xf>
    <xf numFmtId="3" fontId="0" fillId="5" borderId="105" xfId="1" applyNumberFormat="1" applyFont="1" applyFill="1" applyBorder="1" applyAlignment="1" applyProtection="1">
      <protection locked="0"/>
    </xf>
    <xf numFmtId="3" fontId="12" fillId="6" borderId="79" xfId="0" applyNumberFormat="1" applyFont="1" applyFill="1" applyBorder="1" applyProtection="1">
      <protection locked="0"/>
    </xf>
    <xf numFmtId="3" fontId="0" fillId="6" borderId="80" xfId="1" applyNumberFormat="1" applyFont="1" applyFill="1" applyBorder="1" applyAlignment="1" applyProtection="1">
      <protection locked="0"/>
    </xf>
    <xf numFmtId="3" fontId="0" fillId="6" borderId="36" xfId="0" applyNumberFormat="1" applyFill="1" applyBorder="1" applyProtection="1">
      <protection locked="0"/>
    </xf>
    <xf numFmtId="3" fontId="15" fillId="3" borderId="18" xfId="0" applyNumberFormat="1" applyFont="1" applyFill="1" applyBorder="1" applyProtection="1">
      <protection locked="0"/>
    </xf>
    <xf numFmtId="3" fontId="15" fillId="3" borderId="18" xfId="1" applyNumberFormat="1" applyFont="1" applyFill="1" applyBorder="1" applyProtection="1">
      <protection locked="0"/>
    </xf>
    <xf numFmtId="3" fontId="7" fillId="0" borderId="14" xfId="0" applyNumberFormat="1" applyFont="1" applyBorder="1" applyAlignment="1" applyProtection="1">
      <alignment horizontal="right" wrapText="1"/>
      <protection locked="0"/>
    </xf>
    <xf numFmtId="3" fontId="7" fillId="0" borderId="10" xfId="0" applyNumberFormat="1" applyFont="1" applyBorder="1" applyAlignment="1" applyProtection="1">
      <alignment horizontal="right" wrapText="1"/>
      <protection locked="0"/>
    </xf>
    <xf numFmtId="3" fontId="7" fillId="0" borderId="11" xfId="0" applyNumberFormat="1" applyFont="1" applyBorder="1" applyAlignment="1" applyProtection="1">
      <alignment horizontal="right" wrapText="1"/>
      <protection locked="0"/>
    </xf>
    <xf numFmtId="3" fontId="7" fillId="0" borderId="15" xfId="0" applyNumberFormat="1" applyFont="1" applyBorder="1" applyAlignment="1" applyProtection="1">
      <alignment horizontal="right" wrapText="1"/>
      <protection locked="0"/>
    </xf>
    <xf numFmtId="3" fontId="7" fillId="0" borderId="12" xfId="0" applyNumberFormat="1" applyFont="1" applyBorder="1" applyAlignment="1" applyProtection="1">
      <alignment horizontal="right" wrapText="1"/>
      <protection locked="0"/>
    </xf>
    <xf numFmtId="3" fontId="7" fillId="0" borderId="13" xfId="0" applyNumberFormat="1" applyFont="1" applyBorder="1" applyAlignment="1" applyProtection="1">
      <alignment horizontal="right" wrapText="1"/>
      <protection locked="0"/>
    </xf>
    <xf numFmtId="3" fontId="7" fillId="0" borderId="19" xfId="0" applyNumberFormat="1" applyFont="1" applyBorder="1" applyAlignment="1" applyProtection="1">
      <alignment horizontal="right" wrapText="1"/>
      <protection locked="0"/>
    </xf>
    <xf numFmtId="3" fontId="7" fillId="0" borderId="20" xfId="0" applyNumberFormat="1" applyFont="1" applyBorder="1" applyAlignment="1" applyProtection="1">
      <alignment horizontal="right" wrapText="1"/>
      <protection locked="0"/>
    </xf>
    <xf numFmtId="3" fontId="7" fillId="0" borderId="21" xfId="0" applyNumberFormat="1" applyFont="1" applyBorder="1" applyAlignment="1" applyProtection="1">
      <alignment horizontal="right" wrapText="1"/>
      <protection locked="0"/>
    </xf>
    <xf numFmtId="3" fontId="7" fillId="0" borderId="16" xfId="1" applyNumberFormat="1" applyFont="1" applyFill="1" applyBorder="1" applyAlignment="1" applyProtection="1">
      <alignment horizontal="right"/>
      <protection locked="0"/>
    </xf>
    <xf numFmtId="3" fontId="7" fillId="0" borderId="35" xfId="1" applyNumberFormat="1" applyFont="1" applyFill="1" applyBorder="1" applyAlignment="1" applyProtection="1">
      <alignment horizontal="right"/>
      <protection locked="0"/>
    </xf>
    <xf numFmtId="2" fontId="7" fillId="6" borderId="83" xfId="0" applyNumberFormat="1" applyFont="1" applyFill="1" applyBorder="1" applyAlignment="1" applyProtection="1">
      <alignment horizontal="right"/>
      <protection locked="0"/>
    </xf>
    <xf numFmtId="3" fontId="7" fillId="6" borderId="84" xfId="1" applyNumberFormat="1" applyFont="1" applyFill="1" applyBorder="1" applyAlignment="1" applyProtection="1">
      <protection locked="0"/>
    </xf>
    <xf numFmtId="3" fontId="7" fillId="6" borderId="85" xfId="1" applyNumberFormat="1" applyFont="1" applyFill="1" applyBorder="1" applyAlignment="1" applyProtection="1">
      <protection locked="0"/>
    </xf>
    <xf numFmtId="2" fontId="7" fillId="6" borderId="96" xfId="0" applyNumberFormat="1" applyFont="1" applyFill="1" applyBorder="1" applyAlignment="1" applyProtection="1">
      <alignment horizontal="right"/>
      <protection locked="0"/>
    </xf>
    <xf numFmtId="3" fontId="7" fillId="6" borderId="17" xfId="1" applyNumberFormat="1" applyFont="1" applyFill="1" applyBorder="1" applyAlignment="1" applyProtection="1">
      <protection locked="0"/>
    </xf>
    <xf numFmtId="3" fontId="7" fillId="6" borderId="93" xfId="1" applyNumberFormat="1" applyFont="1" applyFill="1" applyBorder="1" applyAlignment="1" applyProtection="1">
      <protection locked="0"/>
    </xf>
    <xf numFmtId="3" fontId="7" fillId="6" borderId="122" xfId="1" applyNumberFormat="1" applyFont="1" applyFill="1" applyBorder="1" applyAlignment="1" applyProtection="1">
      <protection locked="0"/>
    </xf>
    <xf numFmtId="2" fontId="7" fillId="6" borderId="76" xfId="0" applyNumberFormat="1" applyFont="1" applyFill="1" applyBorder="1" applyAlignment="1" applyProtection="1">
      <alignment horizontal="right"/>
      <protection locked="0"/>
    </xf>
    <xf numFmtId="3" fontId="7" fillId="6" borderId="81" xfId="1" applyNumberFormat="1" applyFont="1" applyFill="1" applyBorder="1" applyAlignment="1" applyProtection="1">
      <protection locked="0"/>
    </xf>
    <xf numFmtId="3" fontId="7" fillId="6" borderId="82" xfId="1" applyNumberFormat="1" applyFont="1" applyFill="1" applyBorder="1" applyAlignment="1" applyProtection="1">
      <protection locked="0"/>
    </xf>
    <xf numFmtId="2" fontId="7" fillId="6" borderId="90" xfId="0" applyNumberFormat="1" applyFont="1" applyFill="1" applyBorder="1" applyAlignment="1" applyProtection="1">
      <alignment horizontal="right"/>
      <protection locked="0"/>
    </xf>
    <xf numFmtId="3" fontId="7" fillId="6" borderId="13" xfId="1" applyNumberFormat="1" applyFont="1" applyFill="1" applyBorder="1" applyAlignment="1" applyProtection="1">
      <protection locked="0"/>
    </xf>
    <xf numFmtId="3" fontId="7" fillId="6" borderId="123" xfId="1" applyNumberFormat="1" applyFont="1" applyFill="1" applyBorder="1" applyAlignment="1" applyProtection="1">
      <protection locked="0"/>
    </xf>
    <xf numFmtId="2" fontId="7" fillId="6" borderId="91" xfId="0" applyNumberFormat="1" applyFont="1" applyFill="1" applyBorder="1" applyAlignment="1" applyProtection="1">
      <alignment horizontal="right"/>
      <protection locked="0"/>
    </xf>
    <xf numFmtId="3" fontId="7" fillId="6" borderId="37" xfId="1" applyNumberFormat="1" applyFont="1" applyFill="1" applyBorder="1" applyAlignment="1" applyProtection="1">
      <protection locked="0"/>
    </xf>
    <xf numFmtId="2" fontId="7" fillId="0" borderId="12" xfId="0" quotePrefix="1" applyNumberFormat="1" applyFont="1" applyBorder="1" applyAlignment="1" applyProtection="1">
      <alignment horizontal="center"/>
      <protection locked="0"/>
    </xf>
    <xf numFmtId="2" fontId="7" fillId="0" borderId="60" xfId="0" quotePrefix="1" applyNumberFormat="1" applyFont="1" applyBorder="1" applyAlignment="1" applyProtection="1">
      <alignment horizontal="center"/>
      <protection locked="0"/>
    </xf>
    <xf numFmtId="0" fontId="0" fillId="5" borderId="141" xfId="0" applyFill="1" applyBorder="1" applyAlignment="1" applyProtection="1">
      <alignment horizontal="left" wrapText="1" indent="2"/>
      <protection locked="0"/>
    </xf>
    <xf numFmtId="3" fontId="0" fillId="5" borderId="140" xfId="0" applyNumberFormat="1" applyFill="1" applyBorder="1" applyAlignment="1" applyProtection="1">
      <alignment horizontal="left" wrapText="1" indent="2"/>
      <protection locked="0"/>
    </xf>
    <xf numFmtId="3" fontId="3" fillId="5" borderId="139" xfId="1" applyNumberFormat="1" applyFont="1" applyFill="1" applyBorder="1" applyAlignment="1" applyProtection="1">
      <protection locked="0"/>
    </xf>
    <xf numFmtId="3" fontId="0" fillId="0" borderId="103" xfId="0" applyNumberFormat="1" applyBorder="1" applyAlignment="1" applyProtection="1">
      <alignment horizontal="right"/>
      <protection locked="0"/>
    </xf>
    <xf numFmtId="3" fontId="15" fillId="6" borderId="97" xfId="1" applyNumberFormat="1" applyFont="1" applyFill="1" applyBorder="1" applyAlignment="1" applyProtection="1">
      <alignment horizontal="right"/>
      <protection locked="0"/>
    </xf>
    <xf numFmtId="3" fontId="4" fillId="6" borderId="28" xfId="1" applyNumberFormat="1" applyFont="1" applyFill="1" applyBorder="1" applyAlignment="1" applyProtection="1">
      <alignment horizontal="right"/>
      <protection locked="0"/>
    </xf>
    <xf numFmtId="3" fontId="4" fillId="4" borderId="23" xfId="0" applyNumberFormat="1" applyFont="1" applyFill="1" applyBorder="1" applyAlignment="1" applyProtection="1">
      <alignment horizontal="right"/>
      <protection locked="0"/>
    </xf>
    <xf numFmtId="3" fontId="4" fillId="6" borderId="108" xfId="1" applyNumberFormat="1" applyFont="1" applyFill="1" applyBorder="1" applyAlignment="1" applyProtection="1">
      <alignment horizontal="right"/>
      <protection locked="0"/>
    </xf>
    <xf numFmtId="3" fontId="4" fillId="6" borderId="142" xfId="1" applyNumberFormat="1" applyFont="1" applyFill="1" applyBorder="1" applyAlignment="1" applyProtection="1">
      <alignment horizontal="right"/>
      <protection locked="0"/>
    </xf>
    <xf numFmtId="3" fontId="4" fillId="6" borderId="51" xfId="1" applyNumberFormat="1" applyFont="1" applyFill="1" applyBorder="1" applyAlignment="1" applyProtection="1">
      <alignment horizontal="right"/>
      <protection locked="0"/>
    </xf>
    <xf numFmtId="3" fontId="4" fillId="6" borderId="18" xfId="1" applyNumberFormat="1" applyFont="1" applyFill="1" applyBorder="1" applyAlignment="1" applyProtection="1">
      <alignment horizontal="right"/>
      <protection locked="0"/>
    </xf>
    <xf numFmtId="3" fontId="4" fillId="6" borderId="48" xfId="1" applyNumberFormat="1" applyFont="1" applyFill="1" applyBorder="1" applyAlignment="1" applyProtection="1">
      <alignment horizontal="right"/>
      <protection locked="0"/>
    </xf>
    <xf numFmtId="3" fontId="4" fillId="4" borderId="2" xfId="0" applyNumberFormat="1" applyFont="1" applyFill="1" applyBorder="1" applyAlignment="1" applyProtection="1">
      <alignment horizontal="right"/>
      <protection locked="0"/>
    </xf>
    <xf numFmtId="3" fontId="4" fillId="6" borderId="57" xfId="1" applyNumberFormat="1" applyFont="1" applyFill="1" applyBorder="1" applyAlignment="1" applyProtection="1">
      <alignment horizontal="right"/>
      <protection locked="0"/>
    </xf>
    <xf numFmtId="3" fontId="4" fillId="6" borderId="58" xfId="1" applyNumberFormat="1" applyFont="1" applyFill="1" applyBorder="1" applyAlignment="1" applyProtection="1">
      <alignment horizontal="right"/>
      <protection locked="0"/>
    </xf>
    <xf numFmtId="3" fontId="4" fillId="6" borderId="13" xfId="1" applyNumberFormat="1" applyFont="1" applyFill="1" applyBorder="1" applyAlignment="1" applyProtection="1">
      <alignment horizontal="right"/>
      <protection locked="0"/>
    </xf>
    <xf numFmtId="3" fontId="4" fillId="6" borderId="2" xfId="1" applyNumberFormat="1" applyFont="1" applyFill="1" applyBorder="1" applyAlignment="1" applyProtection="1">
      <alignment horizontal="right"/>
      <protection locked="0"/>
    </xf>
    <xf numFmtId="3" fontId="4" fillId="6" borderId="59" xfId="1" applyNumberFormat="1" applyFont="1" applyFill="1" applyBorder="1" applyAlignment="1" applyProtection="1">
      <alignment horizontal="right"/>
      <protection locked="0"/>
    </xf>
    <xf numFmtId="3" fontId="4" fillId="6" borderId="53" xfId="1" applyNumberFormat="1" applyFont="1" applyFill="1" applyBorder="1" applyAlignment="1" applyProtection="1">
      <alignment horizontal="right"/>
      <protection locked="0"/>
    </xf>
    <xf numFmtId="3" fontId="4" fillId="6" borderId="27" xfId="1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0" fontId="12" fillId="5" borderId="24" xfId="0" applyFont="1" applyFill="1" applyBorder="1" applyAlignment="1" applyProtection="1">
      <alignment horizontal="left" wrapText="1" indent="2"/>
      <protection locked="0"/>
    </xf>
    <xf numFmtId="3" fontId="12" fillId="5" borderId="0" xfId="0" applyNumberFormat="1" applyFont="1" applyFill="1" applyAlignment="1" applyProtection="1">
      <alignment horizontal="left" wrapText="1" indent="2"/>
      <protection locked="0"/>
    </xf>
    <xf numFmtId="0" fontId="4" fillId="7" borderId="8" xfId="0" applyFont="1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11" fillId="7" borderId="9" xfId="0" applyFont="1" applyFill="1" applyBorder="1" applyAlignment="1" applyProtection="1">
      <alignment horizontal="center"/>
      <protection locked="0"/>
    </xf>
    <xf numFmtId="0" fontId="3" fillId="7" borderId="9" xfId="0" applyFont="1" applyFill="1" applyBorder="1" applyAlignment="1" applyProtection="1">
      <alignment horizontal="right"/>
      <protection locked="0"/>
    </xf>
    <xf numFmtId="0" fontId="3" fillId="7" borderId="9" xfId="0" applyFont="1" applyFill="1" applyBorder="1" applyAlignment="1" applyProtection="1">
      <alignment horizontal="left"/>
      <protection locked="0"/>
    </xf>
    <xf numFmtId="3" fontId="0" fillId="7" borderId="9" xfId="0" applyNumberFormat="1" applyFill="1" applyBorder="1" applyProtection="1">
      <protection locked="0"/>
    </xf>
    <xf numFmtId="3" fontId="0" fillId="7" borderId="28" xfId="0" applyNumberFormat="1" applyFill="1" applyBorder="1" applyProtection="1">
      <protection locked="0"/>
    </xf>
    <xf numFmtId="0" fontId="0" fillId="7" borderId="0" xfId="0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3" fontId="0" fillId="7" borderId="0" xfId="0" applyNumberFormat="1" applyFill="1" applyProtection="1">
      <protection locked="0"/>
    </xf>
    <xf numFmtId="3" fontId="0" fillId="7" borderId="32" xfId="0" applyNumberFormat="1" applyFill="1" applyBorder="1" applyAlignment="1" applyProtection="1">
      <alignment horizontal="right"/>
      <protection locked="0"/>
    </xf>
    <xf numFmtId="0" fontId="0" fillId="7" borderId="0" xfId="0" applyFill="1" applyAlignment="1" applyProtection="1">
      <alignment horizontal="right"/>
      <protection locked="0"/>
    </xf>
    <xf numFmtId="3" fontId="0" fillId="7" borderId="32" xfId="0" applyNumberFormat="1" applyFill="1" applyBorder="1" applyProtection="1">
      <protection locked="0"/>
    </xf>
    <xf numFmtId="0" fontId="12" fillId="7" borderId="0" xfId="0" applyFont="1" applyFill="1" applyAlignment="1" applyProtection="1">
      <alignment horizontal="left" indent="3"/>
      <protection locked="0"/>
    </xf>
    <xf numFmtId="0" fontId="4" fillId="7" borderId="0" xfId="0" applyFont="1" applyFill="1" applyProtection="1">
      <protection locked="0"/>
    </xf>
    <xf numFmtId="0" fontId="4" fillId="7" borderId="0" xfId="0" applyFont="1" applyFill="1" applyAlignment="1" applyProtection="1">
      <alignment horizontal="left" indent="2"/>
      <protection locked="0"/>
    </xf>
    <xf numFmtId="0" fontId="4" fillId="7" borderId="0" xfId="0" applyFont="1" applyFill="1" applyAlignment="1" applyProtection="1">
      <alignment horizontal="right"/>
      <protection locked="0"/>
    </xf>
    <xf numFmtId="3" fontId="4" fillId="7" borderId="0" xfId="0" applyNumberFormat="1" applyFont="1" applyFill="1" applyProtection="1">
      <protection locked="0"/>
    </xf>
    <xf numFmtId="3" fontId="4" fillId="7" borderId="32" xfId="0" applyNumberFormat="1" applyFont="1" applyFill="1" applyBorder="1" applyProtection="1">
      <protection locked="0"/>
    </xf>
    <xf numFmtId="0" fontId="0" fillId="7" borderId="56" xfId="0" applyFill="1" applyBorder="1" applyAlignment="1" applyProtection="1">
      <alignment horizontal="right"/>
      <protection locked="0"/>
    </xf>
    <xf numFmtId="0" fontId="4" fillId="7" borderId="56" xfId="0" applyFont="1" applyFill="1" applyBorder="1" applyProtection="1">
      <protection locked="0"/>
    </xf>
    <xf numFmtId="0" fontId="4" fillId="7" borderId="56" xfId="0" applyFont="1" applyFill="1" applyBorder="1" applyAlignment="1" applyProtection="1">
      <alignment horizontal="left" indent="2"/>
      <protection locked="0"/>
    </xf>
    <xf numFmtId="0" fontId="4" fillId="7" borderId="56" xfId="0" applyFont="1" applyFill="1" applyBorder="1" applyAlignment="1" applyProtection="1">
      <alignment horizontal="right"/>
      <protection locked="0"/>
    </xf>
    <xf numFmtId="3" fontId="4" fillId="7" borderId="56" xfId="0" applyNumberFormat="1" applyFont="1" applyFill="1" applyBorder="1" applyProtection="1">
      <protection locked="0"/>
    </xf>
    <xf numFmtId="3" fontId="4" fillId="7" borderId="56" xfId="0" applyNumberFormat="1" applyFont="1" applyFill="1" applyBorder="1" applyAlignment="1" applyProtection="1">
      <alignment horizontal="right"/>
      <protection locked="0"/>
    </xf>
    <xf numFmtId="3" fontId="4" fillId="7" borderId="63" xfId="0" applyNumberFormat="1" applyFont="1" applyFill="1" applyBorder="1" applyAlignment="1" applyProtection="1">
      <alignment horizontal="right"/>
      <protection locked="0"/>
    </xf>
    <xf numFmtId="3" fontId="7" fillId="6" borderId="84" xfId="1" applyNumberFormat="1" applyFont="1" applyFill="1" applyBorder="1" applyProtection="1">
      <protection locked="0"/>
    </xf>
    <xf numFmtId="3" fontId="7" fillId="6" borderId="85" xfId="1" applyNumberFormat="1" applyFont="1" applyFill="1" applyBorder="1" applyProtection="1">
      <protection locked="0"/>
    </xf>
    <xf numFmtId="3" fontId="7" fillId="6" borderId="81" xfId="1" applyNumberFormat="1" applyFont="1" applyFill="1" applyBorder="1" applyProtection="1">
      <protection locked="0"/>
    </xf>
    <xf numFmtId="3" fontId="0" fillId="5" borderId="88" xfId="0" applyNumberFormat="1" applyFill="1" applyBorder="1" applyProtection="1">
      <protection locked="0"/>
    </xf>
    <xf numFmtId="3" fontId="3" fillId="6" borderId="61" xfId="1" applyNumberFormat="1" applyFont="1" applyFill="1" applyBorder="1" applyAlignment="1" applyProtection="1">
      <protection locked="0"/>
    </xf>
    <xf numFmtId="3" fontId="7" fillId="6" borderId="94" xfId="1" applyNumberFormat="1" applyFont="1" applyFill="1" applyBorder="1" applyProtection="1">
      <protection locked="0"/>
    </xf>
    <xf numFmtId="3" fontId="7" fillId="6" borderId="17" xfId="1" applyNumberFormat="1" applyFont="1" applyFill="1" applyBorder="1" applyProtection="1">
      <protection locked="0"/>
    </xf>
    <xf numFmtId="3" fontId="7" fillId="6" borderId="38" xfId="1" applyNumberFormat="1" applyFont="1" applyFill="1" applyBorder="1" applyProtection="1">
      <protection locked="0"/>
    </xf>
    <xf numFmtId="3" fontId="7" fillId="6" borderId="92" xfId="1" applyNumberFormat="1" applyFont="1" applyFill="1" applyBorder="1" applyProtection="1">
      <protection locked="0"/>
    </xf>
    <xf numFmtId="3" fontId="15" fillId="6" borderId="97" xfId="1" applyNumberFormat="1" applyFont="1" applyFill="1" applyBorder="1" applyProtection="1">
      <protection locked="0"/>
    </xf>
    <xf numFmtId="3" fontId="4" fillId="6" borderId="28" xfId="1" applyNumberFormat="1" applyFont="1" applyFill="1" applyBorder="1" applyProtection="1">
      <protection locked="0"/>
    </xf>
    <xf numFmtId="3" fontId="7" fillId="0" borderId="40" xfId="1" applyNumberFormat="1" applyFont="1" applyFill="1" applyBorder="1" applyAlignment="1" applyProtection="1">
      <alignment horizontal="right" wrapText="1"/>
      <protection locked="0"/>
    </xf>
    <xf numFmtId="3" fontId="7" fillId="0" borderId="16" xfId="1" applyNumberFormat="1" applyFont="1" applyFill="1" applyBorder="1" applyAlignment="1" applyProtection="1">
      <alignment horizontal="right" wrapText="1"/>
      <protection locked="0"/>
    </xf>
    <xf numFmtId="3" fontId="7" fillId="0" borderId="35" xfId="1" applyNumberFormat="1" applyFont="1" applyFill="1" applyBorder="1" applyAlignment="1" applyProtection="1">
      <alignment horizontal="right" wrapText="1"/>
      <protection locked="0"/>
    </xf>
    <xf numFmtId="0" fontId="15" fillId="3" borderId="18" xfId="1" applyNumberFormat="1" applyFont="1" applyFill="1" applyBorder="1" applyAlignment="1" applyProtection="1">
      <alignment horizontal="center"/>
      <protection locked="0"/>
    </xf>
    <xf numFmtId="0" fontId="4" fillId="4" borderId="147" xfId="0" applyFont="1" applyFill="1" applyBorder="1" applyProtection="1">
      <protection locked="0"/>
    </xf>
    <xf numFmtId="3" fontId="4" fillId="4" borderId="148" xfId="0" applyNumberFormat="1" applyFont="1" applyFill="1" applyBorder="1" applyProtection="1">
      <protection locked="0"/>
    </xf>
    <xf numFmtId="3" fontId="4" fillId="6" borderId="150" xfId="1" applyNumberFormat="1" applyFont="1" applyFill="1" applyBorder="1" applyProtection="1">
      <protection locked="0"/>
    </xf>
    <xf numFmtId="3" fontId="4" fillId="6" borderId="152" xfId="1" applyNumberFormat="1" applyFont="1" applyFill="1" applyBorder="1" applyProtection="1">
      <protection locked="0"/>
    </xf>
    <xf numFmtId="3" fontId="4" fillId="6" borderId="154" xfId="1" applyNumberFormat="1" applyFont="1" applyFill="1" applyBorder="1" applyProtection="1">
      <protection locked="0"/>
    </xf>
    <xf numFmtId="3" fontId="4" fillId="4" borderId="155" xfId="0" applyNumberFormat="1" applyFont="1" applyFill="1" applyBorder="1" applyProtection="1">
      <protection locked="0"/>
    </xf>
    <xf numFmtId="3" fontId="4" fillId="6" borderId="156" xfId="1" applyNumberFormat="1" applyFont="1" applyFill="1" applyBorder="1" applyAlignment="1" applyProtection="1">
      <alignment horizontal="right"/>
      <protection locked="0"/>
    </xf>
    <xf numFmtId="3" fontId="4" fillId="6" borderId="158" xfId="1" applyNumberFormat="1" applyFont="1" applyFill="1" applyBorder="1" applyAlignment="1" applyProtection="1">
      <alignment horizontal="right"/>
      <protection locked="0"/>
    </xf>
    <xf numFmtId="0" fontId="4" fillId="4" borderId="153" xfId="0" applyFont="1" applyFill="1" applyBorder="1" applyProtection="1">
      <protection locked="0"/>
    </xf>
    <xf numFmtId="3" fontId="0" fillId="6" borderId="0" xfId="0" applyNumberFormat="1" applyFill="1" applyProtection="1">
      <protection locked="0"/>
    </xf>
    <xf numFmtId="3" fontId="4" fillId="6" borderId="159" xfId="1" applyNumberFormat="1" applyFont="1" applyFill="1" applyBorder="1" applyAlignment="1" applyProtection="1">
      <alignment horizontal="right"/>
      <protection locked="0"/>
    </xf>
    <xf numFmtId="0" fontId="4" fillId="0" borderId="31" xfId="0" applyFont="1" applyBorder="1" applyProtection="1">
      <protection locked="0"/>
    </xf>
    <xf numFmtId="0" fontId="3" fillId="5" borderId="147" xfId="0" applyFont="1" applyFill="1" applyBorder="1" applyAlignment="1" applyProtection="1">
      <alignment vertical="center" wrapText="1"/>
      <protection locked="0"/>
    </xf>
    <xf numFmtId="0" fontId="3" fillId="5" borderId="31" xfId="0" applyFont="1" applyFill="1" applyBorder="1" applyAlignment="1" applyProtection="1">
      <alignment horizontal="right" vertical="center" wrapText="1" indent="1"/>
      <protection locked="0"/>
    </xf>
    <xf numFmtId="3" fontId="4" fillId="6" borderId="160" xfId="1" applyNumberFormat="1" applyFont="1" applyFill="1" applyBorder="1" applyProtection="1">
      <protection locked="0"/>
    </xf>
    <xf numFmtId="0" fontId="3" fillId="5" borderId="136" xfId="0" applyFont="1" applyFill="1" applyBorder="1" applyAlignment="1" applyProtection="1">
      <alignment horizontal="right" vertical="center" wrapText="1" indent="1"/>
      <protection locked="0"/>
    </xf>
    <xf numFmtId="3" fontId="14" fillId="6" borderId="152" xfId="1" applyNumberFormat="1" applyFont="1" applyFill="1" applyBorder="1" applyProtection="1">
      <protection locked="0"/>
    </xf>
    <xf numFmtId="0" fontId="3" fillId="5" borderId="147" xfId="0" applyFont="1" applyFill="1" applyBorder="1" applyAlignment="1" applyProtection="1">
      <alignment horizontal="right" vertical="center" wrapText="1" indent="1"/>
      <protection locked="0"/>
    </xf>
    <xf numFmtId="0" fontId="4" fillId="6" borderId="136" xfId="0" applyFont="1" applyFill="1" applyBorder="1" applyProtection="1">
      <protection locked="0"/>
    </xf>
    <xf numFmtId="3" fontId="4" fillId="6" borderId="161" xfId="1" applyNumberFormat="1" applyFont="1" applyFill="1" applyBorder="1" applyProtection="1">
      <protection locked="0"/>
    </xf>
    <xf numFmtId="3" fontId="3" fillId="6" borderId="32" xfId="1" applyNumberFormat="1" applyFont="1" applyFill="1" applyBorder="1" applyProtection="1">
      <protection locked="0"/>
    </xf>
    <xf numFmtId="3" fontId="4" fillId="6" borderId="30" xfId="1" applyNumberFormat="1" applyFont="1" applyFill="1" applyBorder="1" applyAlignment="1" applyProtection="1">
      <alignment horizontal="right"/>
      <protection locked="0"/>
    </xf>
    <xf numFmtId="3" fontId="4" fillId="6" borderId="155" xfId="1" applyNumberFormat="1" applyFont="1" applyFill="1" applyBorder="1" applyAlignment="1" applyProtection="1">
      <alignment horizontal="right"/>
      <protection locked="0"/>
    </xf>
    <xf numFmtId="3" fontId="4" fillId="4" borderId="155" xfId="0" applyNumberFormat="1" applyFont="1" applyFill="1" applyBorder="1" applyAlignment="1" applyProtection="1">
      <alignment horizontal="right"/>
      <protection locked="0"/>
    </xf>
    <xf numFmtId="3" fontId="4" fillId="0" borderId="32" xfId="0" applyNumberFormat="1" applyFont="1" applyBorder="1" applyAlignment="1" applyProtection="1">
      <alignment horizontal="right"/>
      <protection locked="0"/>
    </xf>
    <xf numFmtId="3" fontId="4" fillId="4" borderId="148" xfId="0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Alignment="1" applyProtection="1">
      <alignment horizontal="right"/>
      <protection locked="0"/>
    </xf>
    <xf numFmtId="3" fontId="4" fillId="6" borderId="150" xfId="1" applyNumberFormat="1" applyFont="1" applyFill="1" applyBorder="1" applyAlignment="1" applyProtection="1">
      <alignment horizontal="right"/>
      <protection locked="0"/>
    </xf>
    <xf numFmtId="3" fontId="4" fillId="6" borderId="152" xfId="1" applyNumberFormat="1" applyFont="1" applyFill="1" applyBorder="1" applyAlignment="1" applyProtection="1">
      <alignment horizontal="right"/>
      <protection locked="0"/>
    </xf>
    <xf numFmtId="3" fontId="4" fillId="6" borderId="154" xfId="1" applyNumberFormat="1" applyFont="1" applyFill="1" applyBorder="1" applyAlignment="1" applyProtection="1">
      <alignment horizontal="right"/>
      <protection locked="0"/>
    </xf>
    <xf numFmtId="3" fontId="4" fillId="6" borderId="160" xfId="1" applyNumberFormat="1" applyFont="1" applyFill="1" applyBorder="1" applyAlignment="1" applyProtection="1">
      <alignment horizontal="right"/>
      <protection locked="0"/>
    </xf>
    <xf numFmtId="3" fontId="14" fillId="6" borderId="152" xfId="1" applyNumberFormat="1" applyFont="1" applyFill="1" applyBorder="1" applyAlignment="1" applyProtection="1">
      <alignment horizontal="right"/>
      <protection locked="0"/>
    </xf>
    <xf numFmtId="3" fontId="4" fillId="6" borderId="161" xfId="1" applyNumberFormat="1" applyFont="1" applyFill="1" applyBorder="1" applyAlignment="1" applyProtection="1">
      <alignment horizontal="right"/>
      <protection locked="0"/>
    </xf>
    <xf numFmtId="3" fontId="3" fillId="6" borderId="32" xfId="1" applyNumberFormat="1" applyFont="1" applyFill="1" applyBorder="1" applyAlignment="1" applyProtection="1">
      <alignment horizontal="right"/>
      <protection locked="0"/>
    </xf>
    <xf numFmtId="3" fontId="7" fillId="0" borderId="162" xfId="0" applyNumberFormat="1" applyFont="1" applyBorder="1" applyAlignment="1" applyProtection="1">
      <alignment horizontal="right" wrapText="1"/>
      <protection locked="0"/>
    </xf>
    <xf numFmtId="3" fontId="7" fillId="0" borderId="33" xfId="0" applyNumberFormat="1" applyFont="1" applyBorder="1" applyAlignment="1" applyProtection="1">
      <alignment horizontal="right" wrapText="1"/>
      <protection locked="0"/>
    </xf>
    <xf numFmtId="3" fontId="7" fillId="0" borderId="93" xfId="0" applyNumberFormat="1" applyFont="1" applyBorder="1" applyAlignment="1" applyProtection="1">
      <alignment horizontal="right" wrapText="1"/>
      <protection locked="0"/>
    </xf>
    <xf numFmtId="168" fontId="15" fillId="0" borderId="83" xfId="1" applyNumberFormat="1" applyFont="1" applyFill="1" applyBorder="1" applyProtection="1">
      <protection locked="0"/>
    </xf>
    <xf numFmtId="0" fontId="0" fillId="0" borderId="85" xfId="0" applyBorder="1" applyProtection="1">
      <protection locked="0"/>
    </xf>
    <xf numFmtId="168" fontId="0" fillId="0" borderId="0" xfId="1" applyNumberFormat="1" applyFont="1" applyBorder="1"/>
    <xf numFmtId="0" fontId="3" fillId="2" borderId="62" xfId="0" applyFont="1" applyFill="1" applyBorder="1" applyProtection="1">
      <protection locked="0"/>
    </xf>
    <xf numFmtId="168" fontId="4" fillId="2" borderId="56" xfId="1" applyNumberFormat="1" applyFont="1" applyFill="1" applyBorder="1" applyProtection="1">
      <protection locked="0"/>
    </xf>
    <xf numFmtId="10" fontId="4" fillId="2" borderId="56" xfId="2" applyNumberFormat="1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0" fontId="4" fillId="4" borderId="9" xfId="0" applyFont="1" applyFill="1" applyBorder="1" applyProtection="1">
      <protection locked="0"/>
    </xf>
    <xf numFmtId="0" fontId="4" fillId="4" borderId="28" xfId="0" applyFont="1" applyFill="1" applyBorder="1" applyProtection="1">
      <protection locked="0"/>
    </xf>
    <xf numFmtId="44" fontId="3" fillId="0" borderId="0" xfId="0" applyNumberFormat="1" applyFont="1"/>
    <xf numFmtId="44" fontId="4" fillId="2" borderId="31" xfId="1" applyFont="1" applyFill="1" applyBorder="1" applyAlignment="1" applyProtection="1">
      <alignment horizontal="right"/>
      <protection locked="0"/>
    </xf>
    <xf numFmtId="2" fontId="0" fillId="2" borderId="0" xfId="0" applyNumberFormat="1" applyFill="1" applyProtection="1">
      <protection locked="0"/>
    </xf>
    <xf numFmtId="168" fontId="0" fillId="0" borderId="32" xfId="1" applyNumberFormat="1" applyFont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10" fontId="0" fillId="2" borderId="0" xfId="0" applyNumberFormat="1" applyFill="1" applyProtection="1">
      <protection locked="0"/>
    </xf>
    <xf numFmtId="0" fontId="4" fillId="6" borderId="36" xfId="0" applyFont="1" applyFill="1" applyBorder="1" applyAlignment="1" applyProtection="1">
      <alignment horizontal="left"/>
      <protection locked="0"/>
    </xf>
    <xf numFmtId="3" fontId="4" fillId="4" borderId="110" xfId="0" applyNumberFormat="1" applyFont="1" applyFill="1" applyBorder="1" applyAlignment="1" applyProtection="1">
      <alignment horizontal="center"/>
      <protection locked="0"/>
    </xf>
    <xf numFmtId="3" fontId="4" fillId="4" borderId="44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5" xfId="0" applyNumberFormat="1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0" fillId="5" borderId="47" xfId="0" applyFill="1" applyBorder="1" applyAlignment="1" applyProtection="1">
      <alignment horizontal="left" wrapText="1" indent="2"/>
      <protection locked="0"/>
    </xf>
    <xf numFmtId="3" fontId="3" fillId="6" borderId="0" xfId="0" applyNumberFormat="1" applyFont="1" applyFill="1" applyAlignment="1" applyProtection="1">
      <alignment horizontal="left" wrapText="1" indent="2"/>
      <protection locked="0"/>
    </xf>
    <xf numFmtId="3" fontId="3" fillId="6" borderId="25" xfId="0" applyNumberFormat="1" applyFont="1" applyFill="1" applyBorder="1" applyAlignment="1" applyProtection="1">
      <alignment horizontal="left" wrapText="1" indent="2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3" fontId="4" fillId="4" borderId="108" xfId="0" applyNumberFormat="1" applyFont="1" applyFill="1" applyBorder="1" applyAlignment="1" applyProtection="1">
      <alignment horizontal="center" vertical="center"/>
      <protection locked="0"/>
    </xf>
    <xf numFmtId="3" fontId="4" fillId="4" borderId="108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55" xfId="0" applyNumberFormat="1" applyFont="1" applyFill="1" applyBorder="1" applyAlignment="1" applyProtection="1">
      <alignment horizontal="center"/>
      <protection locked="0"/>
    </xf>
    <xf numFmtId="3" fontId="4" fillId="4" borderId="56" xfId="0" applyNumberFormat="1" applyFont="1" applyFill="1" applyBorder="1" applyAlignment="1" applyProtection="1">
      <alignment horizontal="center"/>
      <protection locked="0"/>
    </xf>
    <xf numFmtId="3" fontId="4" fillId="4" borderId="61" xfId="0" applyNumberFormat="1" applyFont="1" applyFill="1" applyBorder="1" applyAlignment="1" applyProtection="1">
      <alignment horizontal="center"/>
      <protection locked="0"/>
    </xf>
    <xf numFmtId="0" fontId="4" fillId="6" borderId="153" xfId="0" applyFont="1" applyFill="1" applyBorder="1" applyAlignment="1" applyProtection="1">
      <alignment horizontal="left"/>
      <protection locked="0"/>
    </xf>
    <xf numFmtId="0" fontId="0" fillId="5" borderId="149" xfId="0" applyFill="1" applyBorder="1" applyAlignment="1" applyProtection="1">
      <alignment horizontal="left" wrapText="1" indent="2"/>
      <protection locked="0"/>
    </xf>
    <xf numFmtId="3" fontId="4" fillId="4" borderId="61" xfId="0" applyNumberFormat="1" applyFont="1" applyFill="1" applyBorder="1" applyAlignment="1" applyProtection="1">
      <alignment vertical="center" wrapText="1"/>
      <protection locked="0"/>
    </xf>
    <xf numFmtId="3" fontId="4" fillId="4" borderId="55" xfId="0" applyNumberFormat="1" applyFont="1" applyFill="1" applyBorder="1" applyAlignment="1" applyProtection="1">
      <alignment vertical="center" wrapText="1"/>
      <protection locked="0"/>
    </xf>
    <xf numFmtId="3" fontId="4" fillId="4" borderId="56" xfId="0" applyNumberFormat="1" applyFont="1" applyFill="1" applyBorder="1" applyAlignment="1" applyProtection="1">
      <alignment vertical="center" wrapText="1"/>
      <protection locked="0"/>
    </xf>
    <xf numFmtId="3" fontId="4" fillId="4" borderId="44" xfId="0" applyNumberFormat="1" applyFont="1" applyFill="1" applyBorder="1" applyProtection="1">
      <protection locked="0"/>
    </xf>
    <xf numFmtId="3" fontId="4" fillId="4" borderId="9" xfId="0" applyNumberFormat="1" applyFont="1" applyFill="1" applyBorder="1" applyProtection="1">
      <protection locked="0"/>
    </xf>
    <xf numFmtId="3" fontId="4" fillId="4" borderId="45" xfId="0" applyNumberFormat="1" applyFont="1" applyFill="1" applyBorder="1" applyProtection="1">
      <protection locked="0"/>
    </xf>
    <xf numFmtId="3" fontId="1" fillId="4" borderId="3" xfId="0" applyNumberFormat="1" applyFont="1" applyFill="1" applyBorder="1" applyAlignment="1" applyProtection="1">
      <alignment vertical="center" wrapText="1"/>
      <protection locked="0"/>
    </xf>
    <xf numFmtId="3" fontId="1" fillId="4" borderId="23" xfId="0" applyNumberFormat="1" applyFont="1" applyFill="1" applyBorder="1" applyAlignment="1" applyProtection="1">
      <alignment vertical="center" wrapText="1"/>
      <protection locked="0"/>
    </xf>
    <xf numFmtId="3" fontId="1" fillId="4" borderId="26" xfId="0" applyNumberFormat="1" applyFont="1" applyFill="1" applyBorder="1" applyAlignment="1" applyProtection="1">
      <alignment vertical="center" wrapText="1"/>
      <protection locked="0"/>
    </xf>
    <xf numFmtId="3" fontId="1" fillId="4" borderId="4" xfId="0" applyNumberFormat="1" applyFont="1" applyFill="1" applyBorder="1" applyAlignment="1" applyProtection="1">
      <alignment vertical="center" wrapText="1"/>
      <protection locked="0"/>
    </xf>
    <xf numFmtId="3" fontId="1" fillId="4" borderId="27" xfId="0" applyNumberFormat="1" applyFont="1" applyFill="1" applyBorder="1" applyAlignment="1" applyProtection="1">
      <alignment vertical="center" wrapText="1"/>
      <protection locked="0"/>
    </xf>
    <xf numFmtId="3" fontId="1" fillId="4" borderId="22" xfId="0" applyNumberFormat="1" applyFont="1" applyFill="1" applyBorder="1" applyAlignment="1" applyProtection="1">
      <alignment vertical="center"/>
      <protection locked="0"/>
    </xf>
    <xf numFmtId="3" fontId="4" fillId="4" borderId="115" xfId="0" applyNumberFormat="1" applyFont="1" applyFill="1" applyBorder="1" applyAlignment="1" applyProtection="1">
      <alignment vertical="center"/>
      <protection locked="0"/>
    </xf>
    <xf numFmtId="3" fontId="4" fillId="4" borderId="115" xfId="0" applyNumberFormat="1" applyFont="1" applyFill="1" applyBorder="1" applyAlignment="1" applyProtection="1">
      <alignment vertical="center" wrapText="1"/>
      <protection locked="0"/>
    </xf>
    <xf numFmtId="0" fontId="0" fillId="5" borderId="46" xfId="0" applyFill="1" applyBorder="1" applyAlignment="1" applyProtection="1">
      <alignment wrapText="1"/>
      <protection locked="0"/>
    </xf>
    <xf numFmtId="0" fontId="0" fillId="5" borderId="47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4" fillId="5" borderId="36" xfId="0" applyFont="1" applyFill="1" applyBorder="1" applyProtection="1">
      <protection locked="0"/>
    </xf>
    <xf numFmtId="3" fontId="4" fillId="5" borderId="36" xfId="0" applyNumberFormat="1" applyFont="1" applyFill="1" applyBorder="1" applyProtection="1">
      <protection locked="0"/>
    </xf>
    <xf numFmtId="3" fontId="4" fillId="5" borderId="36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Alignment="1" applyProtection="1">
      <alignment horizontal="center"/>
      <protection locked="0"/>
    </xf>
    <xf numFmtId="3" fontId="0" fillId="5" borderId="0" xfId="0" applyNumberFormat="1" applyFill="1" applyProtection="1">
      <protection locked="0"/>
    </xf>
    <xf numFmtId="3" fontId="0" fillId="5" borderId="0" xfId="1" applyNumberFormat="1" applyFon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3" fillId="5" borderId="46" xfId="0" applyFont="1" applyFill="1" applyBorder="1" applyAlignment="1" applyProtection="1">
      <alignment wrapText="1"/>
      <protection locked="0"/>
    </xf>
    <xf numFmtId="0" fontId="3" fillId="5" borderId="47" xfId="0" applyFont="1" applyFill="1" applyBorder="1" applyAlignment="1" applyProtection="1">
      <alignment wrapText="1"/>
      <protection locked="0"/>
    </xf>
    <xf numFmtId="0" fontId="3" fillId="5" borderId="49" xfId="0" applyFont="1" applyFill="1" applyBorder="1" applyAlignment="1" applyProtection="1">
      <alignment wrapText="1"/>
      <protection locked="0"/>
    </xf>
    <xf numFmtId="0" fontId="3" fillId="5" borderId="50" xfId="0" applyFont="1" applyFill="1" applyBorder="1" applyAlignment="1" applyProtection="1">
      <alignment wrapText="1"/>
      <protection locked="0"/>
    </xf>
    <xf numFmtId="0" fontId="0" fillId="5" borderId="0" xfId="0" quotePrefix="1" applyFill="1" applyProtection="1">
      <protection locked="0"/>
    </xf>
    <xf numFmtId="0" fontId="11" fillId="5" borderId="0" xfId="0" quotePrefix="1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/>
      <protection locked="0"/>
    </xf>
    <xf numFmtId="6" fontId="0" fillId="5" borderId="0" xfId="0" applyNumberFormat="1" applyFill="1" applyAlignment="1" applyProtection="1">
      <alignment horizontal="right" wrapText="1"/>
      <protection locked="0"/>
    </xf>
    <xf numFmtId="3" fontId="3" fillId="5" borderId="0" xfId="0" applyNumberFormat="1" applyFont="1" applyFill="1" applyProtection="1"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3" fontId="4" fillId="5" borderId="0" xfId="0" applyNumberFormat="1" applyFont="1" applyFill="1" applyProtection="1">
      <protection locked="0"/>
    </xf>
    <xf numFmtId="0" fontId="3" fillId="0" borderId="41" xfId="0" applyFont="1" applyBorder="1" applyProtection="1">
      <protection locked="0"/>
    </xf>
    <xf numFmtId="0" fontId="3" fillId="5" borderId="46" xfId="0" applyFont="1" applyFill="1" applyBorder="1" applyProtection="1">
      <protection locked="0"/>
    </xf>
    <xf numFmtId="0" fontId="0" fillId="5" borderId="47" xfId="0" applyFill="1" applyBorder="1" applyProtection="1">
      <protection locked="0"/>
    </xf>
    <xf numFmtId="0" fontId="3" fillId="5" borderId="41" xfId="0" applyFont="1" applyFill="1" applyBorder="1" applyProtection="1">
      <protection locked="0"/>
    </xf>
    <xf numFmtId="0" fontId="3" fillId="5" borderId="52" xfId="0" applyFont="1" applyFill="1" applyBorder="1" applyProtection="1">
      <protection locked="0"/>
    </xf>
    <xf numFmtId="0" fontId="3" fillId="5" borderId="163" xfId="0" applyFont="1" applyFill="1" applyBorder="1" applyProtection="1">
      <protection locked="0"/>
    </xf>
    <xf numFmtId="0" fontId="3" fillId="5" borderId="49" xfId="0" applyFont="1" applyFill="1" applyBorder="1" applyProtection="1">
      <protection locked="0"/>
    </xf>
    <xf numFmtId="0" fontId="3" fillId="5" borderId="50" xfId="0" applyFont="1" applyFill="1" applyBorder="1" applyProtection="1">
      <protection locked="0"/>
    </xf>
    <xf numFmtId="0" fontId="3" fillId="5" borderId="164" xfId="0" applyFont="1" applyFill="1" applyBorder="1" applyProtection="1">
      <protection locked="0"/>
    </xf>
    <xf numFmtId="0" fontId="12" fillId="5" borderId="145" xfId="0" applyFont="1" applyFill="1" applyBorder="1" applyAlignment="1" applyProtection="1">
      <alignment wrapText="1"/>
      <protection locked="0"/>
    </xf>
    <xf numFmtId="0" fontId="12" fillId="5" borderId="146" xfId="0" applyFont="1" applyFill="1" applyBorder="1" applyAlignment="1" applyProtection="1">
      <alignment wrapText="1"/>
      <protection locked="0"/>
    </xf>
    <xf numFmtId="0" fontId="12" fillId="5" borderId="24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0" fontId="12" fillId="5" borderId="25" xfId="0" applyFont="1" applyFill="1" applyBorder="1" applyProtection="1">
      <protection locked="0"/>
    </xf>
    <xf numFmtId="0" fontId="12" fillId="5" borderId="144" xfId="0" applyFont="1" applyFill="1" applyBorder="1" applyProtection="1">
      <protection locked="0"/>
    </xf>
    <xf numFmtId="0" fontId="12" fillId="5" borderId="137" xfId="0" applyFont="1" applyFill="1" applyBorder="1" applyProtection="1">
      <protection locked="0"/>
    </xf>
    <xf numFmtId="0" fontId="12" fillId="5" borderId="39" xfId="0" applyFont="1" applyFill="1" applyBorder="1" applyProtection="1">
      <protection locked="0"/>
    </xf>
    <xf numFmtId="0" fontId="12" fillId="5" borderId="143" xfId="0" applyFont="1" applyFill="1" applyBorder="1" applyProtection="1">
      <protection locked="0"/>
    </xf>
    <xf numFmtId="0" fontId="0" fillId="6" borderId="41" xfId="0" applyFill="1" applyBorder="1" applyProtection="1">
      <protection locked="0"/>
    </xf>
    <xf numFmtId="0" fontId="0" fillId="6" borderId="52" xfId="0" applyFill="1" applyBorder="1" applyProtection="1">
      <protection locked="0"/>
    </xf>
    <xf numFmtId="0" fontId="0" fillId="5" borderId="41" xfId="0" applyFill="1" applyBorder="1" applyProtection="1">
      <protection locked="0"/>
    </xf>
    <xf numFmtId="0" fontId="0" fillId="5" borderId="52" xfId="0" applyFill="1" applyBorder="1" applyProtection="1">
      <protection locked="0"/>
    </xf>
    <xf numFmtId="0" fontId="3" fillId="5" borderId="52" xfId="0" applyFont="1" applyFill="1" applyBorder="1" applyAlignment="1" applyProtection="1">
      <alignment horizontal="left" wrapText="1" indent="2"/>
      <protection locked="0"/>
    </xf>
    <xf numFmtId="0" fontId="11" fillId="5" borderId="52" xfId="0" applyFont="1" applyFill="1" applyBorder="1" applyAlignment="1" applyProtection="1">
      <alignment horizontal="right" wrapText="1"/>
      <protection locked="0"/>
    </xf>
    <xf numFmtId="9" fontId="11" fillId="5" borderId="39" xfId="0" applyNumberFormat="1" applyFont="1" applyFill="1" applyBorder="1" applyAlignment="1" applyProtection="1">
      <alignment horizontal="center" wrapText="1"/>
      <protection locked="0"/>
    </xf>
    <xf numFmtId="6" fontId="0" fillId="5" borderId="39" xfId="0" applyNumberFormat="1" applyFill="1" applyBorder="1" applyAlignment="1" applyProtection="1">
      <alignment horizontal="center" wrapText="1"/>
      <protection locked="0"/>
    </xf>
    <xf numFmtId="0" fontId="0" fillId="5" borderId="39" xfId="0" applyFill="1" applyBorder="1" applyProtection="1"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7" fillId="7" borderId="31" xfId="0" applyFont="1" applyFill="1" applyBorder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locked="0"/>
    </xf>
    <xf numFmtId="0" fontId="4" fillId="6" borderId="1" xfId="0" applyFont="1" applyFill="1" applyBorder="1" applyProtection="1">
      <protection locked="0"/>
    </xf>
    <xf numFmtId="0" fontId="4" fillId="6" borderId="36" xfId="0" applyFont="1" applyFill="1" applyBorder="1" applyProtection="1">
      <protection locked="0"/>
    </xf>
    <xf numFmtId="0" fontId="7" fillId="5" borderId="52" xfId="0" applyFont="1" applyFill="1" applyBorder="1" applyAlignment="1" applyProtection="1">
      <alignment wrapText="1"/>
      <protection locked="0"/>
    </xf>
    <xf numFmtId="9" fontId="11" fillId="5" borderId="33" xfId="0" applyNumberFormat="1" applyFont="1" applyFill="1" applyBorder="1" applyAlignment="1" applyProtection="1">
      <alignment horizontal="center" wrapText="1"/>
      <protection locked="0"/>
    </xf>
    <xf numFmtId="0" fontId="3" fillId="5" borderId="41" xfId="0" applyFont="1" applyFill="1" applyBorder="1" applyAlignment="1" applyProtection="1">
      <alignment horizontal="left" indent="2"/>
      <protection locked="0"/>
    </xf>
    <xf numFmtId="0" fontId="3" fillId="5" borderId="52" xfId="0" applyFont="1" applyFill="1" applyBorder="1" applyAlignment="1" applyProtection="1">
      <alignment horizontal="left" indent="2"/>
      <protection locked="0"/>
    </xf>
    <xf numFmtId="3" fontId="4" fillId="4" borderId="44" xfId="0" applyNumberFormat="1" applyFont="1" applyFill="1" applyBorder="1" applyAlignment="1" applyProtection="1">
      <alignment vertical="center"/>
      <protection locked="0"/>
    </xf>
    <xf numFmtId="3" fontId="4" fillId="4" borderId="9" xfId="0" applyNumberFormat="1" applyFont="1" applyFill="1" applyBorder="1" applyAlignment="1" applyProtection="1">
      <alignment vertical="center"/>
      <protection locked="0"/>
    </xf>
    <xf numFmtId="3" fontId="4" fillId="4" borderId="45" xfId="0" applyNumberFormat="1" applyFont="1" applyFill="1" applyBorder="1" applyAlignment="1" applyProtection="1">
      <alignment vertical="center"/>
      <protection locked="0"/>
    </xf>
    <xf numFmtId="3" fontId="4" fillId="4" borderId="55" xfId="0" applyNumberFormat="1" applyFont="1" applyFill="1" applyBorder="1" applyAlignment="1" applyProtection="1">
      <alignment vertical="center"/>
      <protection locked="0"/>
    </xf>
    <xf numFmtId="3" fontId="4" fillId="4" borderId="56" xfId="0" applyNumberFormat="1" applyFont="1" applyFill="1" applyBorder="1" applyAlignment="1" applyProtection="1">
      <alignment vertical="center"/>
      <protection locked="0"/>
    </xf>
    <xf numFmtId="3" fontId="4" fillId="4" borderId="61" xfId="0" applyNumberFormat="1" applyFont="1" applyFill="1" applyBorder="1" applyAlignment="1" applyProtection="1">
      <alignment vertical="center"/>
      <protection locked="0"/>
    </xf>
    <xf numFmtId="3" fontId="4" fillId="4" borderId="55" xfId="0" applyNumberFormat="1" applyFont="1" applyFill="1" applyBorder="1" applyProtection="1">
      <protection locked="0"/>
    </xf>
    <xf numFmtId="3" fontId="4" fillId="4" borderId="61" xfId="0" applyNumberFormat="1" applyFont="1" applyFill="1" applyBorder="1" applyProtection="1">
      <protection locked="0"/>
    </xf>
    <xf numFmtId="0" fontId="0" fillId="5" borderId="52" xfId="0" applyFill="1" applyBorder="1" applyAlignment="1" applyProtection="1">
      <alignment horizontal="left" wrapText="1" indent="2"/>
      <protection locked="0"/>
    </xf>
    <xf numFmtId="0" fontId="3" fillId="5" borderId="17" xfId="0" applyFont="1" applyFill="1" applyBorder="1" applyAlignment="1" applyProtection="1">
      <alignment horizontal="left" wrapText="1" indent="2"/>
      <protection locked="0"/>
    </xf>
    <xf numFmtId="0" fontId="0" fillId="5" borderId="39" xfId="0" applyFill="1" applyBorder="1" applyAlignment="1" applyProtection="1">
      <alignment horizontal="left" wrapText="1" indent="2"/>
      <protection locked="0"/>
    </xf>
    <xf numFmtId="0" fontId="3" fillId="5" borderId="50" xfId="0" applyFont="1" applyFill="1" applyBorder="1" applyAlignment="1" applyProtection="1">
      <alignment horizontal="left" wrapText="1" indent="2"/>
      <protection locked="0"/>
    </xf>
    <xf numFmtId="0" fontId="0" fillId="0" borderId="149" xfId="0" applyBorder="1" applyAlignment="1" applyProtection="1">
      <alignment horizontal="left" indent="2"/>
      <protection locked="0"/>
    </xf>
    <xf numFmtId="0" fontId="0" fillId="0" borderId="157" xfId="0" applyBorder="1" applyAlignment="1" applyProtection="1">
      <alignment horizontal="left" indent="2"/>
      <protection locked="0"/>
    </xf>
    <xf numFmtId="0" fontId="3" fillId="0" borderId="157" xfId="0" applyFont="1" applyBorder="1" applyAlignment="1" applyProtection="1">
      <alignment horizontal="left" indent="2"/>
      <protection locked="0"/>
    </xf>
    <xf numFmtId="0" fontId="3" fillId="0" borderId="151" xfId="0" applyFont="1" applyBorder="1" applyAlignment="1" applyProtection="1">
      <alignment horizontal="left" indent="2"/>
      <protection locked="0"/>
    </xf>
    <xf numFmtId="0" fontId="3" fillId="5" borderId="149" xfId="0" applyFont="1" applyFill="1" applyBorder="1" applyAlignment="1" applyProtection="1">
      <alignment horizontal="left" indent="2"/>
      <protection locked="0"/>
    </xf>
    <xf numFmtId="0" fontId="0" fillId="5" borderId="47" xfId="0" applyFill="1" applyBorder="1" applyAlignment="1" applyProtection="1">
      <alignment horizontal="left" indent="2"/>
      <protection locked="0"/>
    </xf>
    <xf numFmtId="0" fontId="3" fillId="5" borderId="157" xfId="0" applyFont="1" applyFill="1" applyBorder="1" applyAlignment="1" applyProtection="1">
      <alignment horizontal="left" indent="2"/>
      <protection locked="0"/>
    </xf>
    <xf numFmtId="0" fontId="0" fillId="5" borderId="52" xfId="0" applyFill="1" applyBorder="1" applyAlignment="1" applyProtection="1">
      <alignment horizontal="left" indent="2"/>
      <protection locked="0"/>
    </xf>
    <xf numFmtId="0" fontId="3" fillId="5" borderId="151" xfId="0" applyFont="1" applyFill="1" applyBorder="1" applyAlignment="1" applyProtection="1">
      <alignment horizontal="left" indent="2"/>
      <protection locked="0"/>
    </xf>
    <xf numFmtId="0" fontId="3" fillId="5" borderId="50" xfId="0" applyFont="1" applyFill="1" applyBorder="1" applyAlignment="1" applyProtection="1">
      <alignment horizontal="left" indent="2"/>
      <protection locked="0"/>
    </xf>
    <xf numFmtId="0" fontId="3" fillId="5" borderId="47" xfId="0" applyFont="1" applyFill="1" applyBorder="1" applyAlignment="1" applyProtection="1">
      <alignment horizontal="left" indent="2"/>
      <protection locked="0"/>
    </xf>
    <xf numFmtId="0" fontId="0" fillId="5" borderId="149" xfId="0" applyFill="1" applyBorder="1" applyAlignment="1" applyProtection="1">
      <alignment horizontal="left" indent="2"/>
      <protection locked="0"/>
    </xf>
    <xf numFmtId="0" fontId="0" fillId="5" borderId="151" xfId="0" applyFill="1" applyBorder="1" applyAlignment="1" applyProtection="1">
      <alignment horizontal="left" indent="2"/>
      <protection locked="0"/>
    </xf>
    <xf numFmtId="0" fontId="0" fillId="5" borderId="50" xfId="0" applyFill="1" applyBorder="1" applyAlignment="1" applyProtection="1">
      <alignment horizontal="left" indent="2"/>
      <protection locked="0"/>
    </xf>
    <xf numFmtId="0" fontId="4" fillId="5" borderId="153" xfId="0" applyFont="1" applyFill="1" applyBorder="1" applyAlignment="1" applyProtection="1">
      <alignment horizontal="left"/>
      <protection locked="0"/>
    </xf>
    <xf numFmtId="0" fontId="4" fillId="5" borderId="36" xfId="0" applyFont="1" applyFill="1" applyBorder="1" applyAlignment="1" applyProtection="1">
      <alignment horizontal="left"/>
      <protection locked="0"/>
    </xf>
    <xf numFmtId="3" fontId="4" fillId="5" borderId="36" xfId="1" applyNumberFormat="1" applyFont="1" applyFill="1" applyBorder="1" applyAlignment="1" applyProtection="1">
      <alignment horizontal="center"/>
      <protection locked="0"/>
    </xf>
    <xf numFmtId="168" fontId="4" fillId="5" borderId="36" xfId="1" applyNumberFormat="1" applyFont="1" applyFill="1" applyBorder="1" applyAlignment="1" applyProtection="1">
      <alignment horizontal="center"/>
      <protection locked="0"/>
    </xf>
    <xf numFmtId="3" fontId="4" fillId="5" borderId="155" xfId="1" applyNumberFormat="1" applyFont="1" applyFill="1" applyBorder="1" applyAlignment="1" applyProtection="1">
      <alignment horizontal="right"/>
      <protection locked="0"/>
    </xf>
    <xf numFmtId="168" fontId="4" fillId="5" borderId="0" xfId="1" applyNumberFormat="1" applyFont="1" applyFill="1" applyBorder="1" applyProtection="1">
      <protection locked="0"/>
    </xf>
    <xf numFmtId="0" fontId="4" fillId="5" borderId="31" xfId="0" applyFont="1" applyFill="1" applyBorder="1" applyProtection="1">
      <protection locked="0"/>
    </xf>
    <xf numFmtId="0" fontId="4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 wrapText="1"/>
      <protection locked="0"/>
    </xf>
    <xf numFmtId="3" fontId="4" fillId="5" borderId="32" xfId="0" applyNumberFormat="1" applyFont="1" applyFill="1" applyBorder="1" applyAlignment="1" applyProtection="1">
      <alignment horizontal="right"/>
      <protection locked="0"/>
    </xf>
    <xf numFmtId="0" fontId="0" fillId="5" borderId="31" xfId="0" quotePrefix="1" applyFill="1" applyBorder="1" applyProtection="1">
      <protection locked="0"/>
    </xf>
    <xf numFmtId="3" fontId="0" fillId="5" borderId="32" xfId="0" applyNumberFormat="1" applyFill="1" applyBorder="1" applyProtection="1">
      <protection locked="0"/>
    </xf>
    <xf numFmtId="44" fontId="0" fillId="5" borderId="0" xfId="1" applyFont="1" applyFill="1" applyProtection="1">
      <protection locked="0"/>
    </xf>
    <xf numFmtId="0" fontId="0" fillId="5" borderId="31" xfId="0" applyFill="1" applyBorder="1" applyProtection="1">
      <protection locked="0"/>
    </xf>
    <xf numFmtId="165" fontId="0" fillId="5" borderId="0" xfId="0" applyNumberFormat="1" applyFill="1" applyProtection="1">
      <protection locked="0"/>
    </xf>
    <xf numFmtId="165" fontId="0" fillId="5" borderId="0" xfId="1" applyNumberFormat="1" applyFont="1" applyFill="1" applyProtection="1">
      <protection locked="0"/>
    </xf>
    <xf numFmtId="0" fontId="4" fillId="5" borderId="147" xfId="0" applyFont="1" applyFill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3" fontId="3" fillId="6" borderId="62" xfId="0" applyNumberFormat="1" applyFont="1" applyFill="1" applyBorder="1" applyProtection="1">
      <protection locked="0"/>
    </xf>
    <xf numFmtId="3" fontId="3" fillId="6" borderId="56" xfId="0" applyNumberFormat="1" applyFont="1" applyFill="1" applyBorder="1" applyProtection="1">
      <protection locked="0"/>
    </xf>
    <xf numFmtId="3" fontId="3" fillId="6" borderId="61" xfId="0" applyNumberFormat="1" applyFont="1" applyFill="1" applyBorder="1" applyProtection="1">
      <protection locked="0"/>
    </xf>
    <xf numFmtId="0" fontId="0" fillId="5" borderId="151" xfId="0" applyFill="1" applyBorder="1" applyAlignment="1" applyProtection="1">
      <alignment horizontal="left" wrapText="1" indent="2"/>
      <protection locked="0"/>
    </xf>
    <xf numFmtId="0" fontId="0" fillId="5" borderId="50" xfId="0" applyFill="1" applyBorder="1" applyAlignment="1" applyProtection="1">
      <alignment horizontal="left" wrapText="1" indent="2"/>
      <protection locked="0"/>
    </xf>
    <xf numFmtId="0" fontId="0" fillId="5" borderId="98" xfId="0" applyFill="1" applyBorder="1" applyAlignment="1" applyProtection="1">
      <alignment horizontal="center"/>
      <protection locked="0"/>
    </xf>
    <xf numFmtId="0" fontId="0" fillId="5" borderId="54" xfId="0" applyFill="1" applyBorder="1" applyAlignment="1" applyProtection="1">
      <alignment horizontal="center"/>
      <protection locked="0"/>
    </xf>
    <xf numFmtId="0" fontId="4" fillId="5" borderId="153" xfId="0" applyFont="1" applyFill="1" applyBorder="1" applyAlignment="1" applyProtection="1">
      <alignment horizontal="center"/>
      <protection locked="0"/>
    </xf>
    <xf numFmtId="0" fontId="4" fillId="5" borderId="36" xfId="0" applyFont="1" applyFill="1" applyBorder="1" applyAlignment="1" applyProtection="1">
      <alignment horizontal="center"/>
      <protection locked="0"/>
    </xf>
    <xf numFmtId="0" fontId="3" fillId="5" borderId="149" xfId="0" applyFont="1" applyFill="1" applyBorder="1" applyAlignment="1" applyProtection="1">
      <alignment horizontal="left" wrapText="1" indent="2"/>
      <protection locked="0"/>
    </xf>
    <xf numFmtId="0" fontId="3" fillId="5" borderId="47" xfId="0" applyFont="1" applyFill="1" applyBorder="1" applyAlignment="1" applyProtection="1">
      <alignment horizontal="left" wrapText="1" indent="2"/>
      <protection locked="0"/>
    </xf>
    <xf numFmtId="0" fontId="3" fillId="5" borderId="151" xfId="0" applyFont="1" applyFill="1" applyBorder="1" applyAlignment="1" applyProtection="1">
      <alignment horizontal="left" wrapText="1" indent="2"/>
      <protection locked="0"/>
    </xf>
    <xf numFmtId="0" fontId="3" fillId="5" borderId="157" xfId="0" applyFont="1" applyFill="1" applyBorder="1" applyAlignment="1" applyProtection="1">
      <alignment horizontal="left" wrapText="1" indent="2"/>
      <protection locked="0"/>
    </xf>
    <xf numFmtId="0" fontId="0" fillId="5" borderId="103" xfId="0" applyFill="1" applyBorder="1" applyAlignment="1" applyProtection="1">
      <alignment horizontal="center"/>
      <protection locked="0"/>
    </xf>
    <xf numFmtId="0" fontId="4" fillId="5" borderId="155" xfId="0" applyFont="1" applyFill="1" applyBorder="1" applyAlignment="1" applyProtection="1">
      <alignment horizontal="center"/>
      <protection locked="0"/>
    </xf>
    <xf numFmtId="0" fontId="0" fillId="5" borderId="157" xfId="0" applyFill="1" applyBorder="1" applyAlignment="1" applyProtection="1">
      <alignment horizontal="left" wrapText="1" indent="2"/>
      <protection locked="0"/>
    </xf>
    <xf numFmtId="3" fontId="3" fillId="6" borderId="31" xfId="0" applyNumberFormat="1" applyFont="1" applyFill="1" applyBorder="1" applyAlignment="1" applyProtection="1">
      <alignment horizontal="left" indent="2"/>
      <protection locked="0"/>
    </xf>
    <xf numFmtId="3" fontId="0" fillId="0" borderId="0" xfId="1" applyNumberFormat="1" applyFont="1" applyAlignment="1" applyProtection="1">
      <protection locked="0"/>
    </xf>
    <xf numFmtId="44" fontId="0" fillId="0" borderId="0" xfId="1" applyFont="1" applyAlignment="1" applyProtection="1">
      <protection locked="0"/>
    </xf>
    <xf numFmtId="3" fontId="4" fillId="4" borderId="113" xfId="0" applyNumberFormat="1" applyFont="1" applyFill="1" applyBorder="1" applyAlignment="1" applyProtection="1">
      <alignment horizontal="center"/>
      <protection locked="0"/>
    </xf>
    <xf numFmtId="168" fontId="15" fillId="0" borderId="0" xfId="1" applyNumberFormat="1" applyFont="1" applyFill="1" applyBorder="1" applyAlignment="1" applyProtection="1">
      <protection locked="0"/>
    </xf>
    <xf numFmtId="3" fontId="7" fillId="0" borderId="14" xfId="0" applyNumberFormat="1" applyFont="1" applyBorder="1" applyAlignment="1" applyProtection="1">
      <alignment horizontal="right"/>
      <protection locked="0"/>
    </xf>
    <xf numFmtId="3" fontId="7" fillId="0" borderId="10" xfId="0" applyNumberFormat="1" applyFont="1" applyBorder="1" applyAlignment="1" applyProtection="1">
      <alignment horizontal="right"/>
      <protection locked="0"/>
    </xf>
    <xf numFmtId="3" fontId="7" fillId="0" borderId="11" xfId="0" applyNumberFormat="1" applyFont="1" applyBorder="1" applyAlignment="1" applyProtection="1">
      <alignment horizontal="right"/>
      <protection locked="0"/>
    </xf>
    <xf numFmtId="168" fontId="15" fillId="0" borderId="73" xfId="1" applyNumberFormat="1" applyFont="1" applyFill="1" applyBorder="1" applyAlignment="1" applyProtection="1">
      <protection locked="0"/>
    </xf>
    <xf numFmtId="3" fontId="7" fillId="0" borderId="15" xfId="0" applyNumberFormat="1" applyFont="1" applyBorder="1" applyAlignment="1" applyProtection="1">
      <alignment horizontal="right"/>
      <protection locked="0"/>
    </xf>
    <xf numFmtId="3" fontId="7" fillId="0" borderId="12" xfId="0" applyNumberFormat="1" applyFont="1" applyBorder="1" applyAlignment="1" applyProtection="1">
      <alignment horizontal="right"/>
      <protection locked="0"/>
    </xf>
    <xf numFmtId="3" fontId="7" fillId="0" borderId="13" xfId="0" applyNumberFormat="1" applyFont="1" applyBorder="1" applyAlignment="1" applyProtection="1">
      <alignment horizontal="right"/>
      <protection locked="0"/>
    </xf>
    <xf numFmtId="168" fontId="15" fillId="0" borderId="76" xfId="1" applyNumberFormat="1" applyFont="1" applyFill="1" applyBorder="1" applyAlignment="1" applyProtection="1">
      <protection locked="0"/>
    </xf>
    <xf numFmtId="3" fontId="7" fillId="6" borderId="38" xfId="1" applyNumberFormat="1" applyFont="1" applyFill="1" applyBorder="1" applyAlignment="1" applyProtection="1">
      <protection locked="0"/>
    </xf>
    <xf numFmtId="3" fontId="7" fillId="0" borderId="19" xfId="0" applyNumberFormat="1" applyFont="1" applyBorder="1" applyAlignment="1" applyProtection="1">
      <alignment horizontal="right"/>
      <protection locked="0"/>
    </xf>
    <xf numFmtId="3" fontId="7" fillId="0" borderId="20" xfId="0" applyNumberFormat="1" applyFont="1" applyBorder="1" applyAlignment="1" applyProtection="1">
      <alignment horizontal="right"/>
      <protection locked="0"/>
    </xf>
    <xf numFmtId="3" fontId="7" fillId="0" borderId="21" xfId="0" applyNumberFormat="1" applyFont="1" applyBorder="1" applyAlignment="1" applyProtection="1">
      <alignment horizontal="right"/>
      <protection locked="0"/>
    </xf>
    <xf numFmtId="168" fontId="15" fillId="0" borderId="106" xfId="1" applyNumberFormat="1" applyFont="1" applyFill="1" applyBorder="1" applyAlignment="1" applyProtection="1">
      <protection locked="0"/>
    </xf>
    <xf numFmtId="168" fontId="4" fillId="0" borderId="0" xfId="1" applyNumberFormat="1" applyFont="1" applyFill="1" applyBorder="1" applyAlignment="1" applyProtection="1">
      <protection locked="0"/>
    </xf>
    <xf numFmtId="44" fontId="0" fillId="0" borderId="0" xfId="1" applyFont="1" applyFill="1" applyAlignment="1" applyProtection="1">
      <protection locked="0"/>
    </xf>
    <xf numFmtId="3" fontId="4" fillId="5" borderId="32" xfId="0" applyNumberFormat="1" applyFont="1" applyFill="1" applyBorder="1" applyProtection="1">
      <protection locked="0"/>
    </xf>
    <xf numFmtId="168" fontId="14" fillId="0" borderId="0" xfId="1" applyNumberFormat="1" applyFont="1" applyFill="1" applyBorder="1" applyAlignment="1" applyProtection="1">
      <protection locked="0"/>
    </xf>
    <xf numFmtId="44" fontId="12" fillId="0" borderId="0" xfId="1" applyFont="1" applyAlignment="1" applyProtection="1">
      <protection locked="0"/>
    </xf>
    <xf numFmtId="165" fontId="0" fillId="0" borderId="0" xfId="1" applyNumberFormat="1" applyFont="1" applyAlignment="1" applyProtection="1">
      <protection locked="0"/>
    </xf>
    <xf numFmtId="168" fontId="3" fillId="0" borderId="0" xfId="1" applyNumberFormat="1" applyFont="1" applyFill="1" applyBorder="1" applyAlignment="1" applyProtection="1">
      <protection locked="0"/>
    </xf>
    <xf numFmtId="44" fontId="4" fillId="0" borderId="0" xfId="1" applyFont="1" applyAlignment="1" applyProtection="1">
      <protection locked="0"/>
    </xf>
    <xf numFmtId="3" fontId="13" fillId="6" borderId="0" xfId="0" applyNumberFormat="1" applyFont="1" applyFill="1" applyAlignment="1" applyProtection="1">
      <alignment horizontal="left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3" fontId="0" fillId="5" borderId="0" xfId="0" applyNumberFormat="1" applyFill="1" applyAlignment="1" applyProtection="1">
      <alignment horizontal="right"/>
      <protection locked="0"/>
    </xf>
    <xf numFmtId="3" fontId="0" fillId="5" borderId="32" xfId="0" applyNumberFormat="1" applyFill="1" applyBorder="1" applyAlignment="1" applyProtection="1">
      <alignment horizontal="right"/>
      <protection locked="0"/>
    </xf>
    <xf numFmtId="10" fontId="18" fillId="0" borderId="0" xfId="0" applyNumberFormat="1" applyFont="1" applyAlignment="1" applyProtection="1">
      <alignment horizontal="left" indent="1"/>
      <protection locked="0"/>
    </xf>
    <xf numFmtId="44" fontId="0" fillId="0" borderId="0" xfId="1" applyFont="1" applyAlignment="1" applyProtection="1">
      <alignment horizontal="right"/>
      <protection locked="0"/>
    </xf>
    <xf numFmtId="10" fontId="3" fillId="7" borderId="1" xfId="2" applyNumberFormat="1" applyFont="1" applyFill="1" applyBorder="1" applyAlignment="1" applyProtection="1">
      <alignment wrapText="1"/>
      <protection locked="0"/>
    </xf>
    <xf numFmtId="10" fontId="3" fillId="7" borderId="124" xfId="2" applyNumberFormat="1" applyFont="1" applyFill="1" applyBorder="1" applyAlignment="1" applyProtection="1">
      <alignment wrapText="1"/>
      <protection locked="0"/>
    </xf>
    <xf numFmtId="0" fontId="12" fillId="7" borderId="153" xfId="0" applyFont="1" applyFill="1" applyBorder="1" applyAlignment="1" applyProtection="1">
      <alignment horizontal="left" indent="1"/>
      <protection locked="0"/>
    </xf>
    <xf numFmtId="0" fontId="12" fillId="7" borderId="36" xfId="0" applyFont="1" applyFill="1" applyBorder="1" applyProtection="1">
      <protection locked="0"/>
    </xf>
    <xf numFmtId="0" fontId="3" fillId="7" borderId="36" xfId="0" applyFont="1" applyFill="1" applyBorder="1" applyProtection="1">
      <protection locked="0"/>
    </xf>
    <xf numFmtId="3" fontId="3" fillId="7" borderId="36" xfId="0" applyNumberFormat="1" applyFont="1" applyFill="1" applyBorder="1" applyProtection="1">
      <protection locked="0"/>
    </xf>
    <xf numFmtId="0" fontId="12" fillId="7" borderId="165" xfId="0" applyFont="1" applyFill="1" applyBorder="1" applyAlignment="1" applyProtection="1">
      <alignment horizontal="left" indent="1"/>
      <protection locked="0"/>
    </xf>
    <xf numFmtId="0" fontId="12" fillId="7" borderId="166" xfId="0" applyFont="1" applyFill="1" applyBorder="1" applyProtection="1">
      <protection locked="0"/>
    </xf>
    <xf numFmtId="0" fontId="3" fillId="7" borderId="166" xfId="0" applyFont="1" applyFill="1" applyBorder="1" applyProtection="1">
      <protection locked="0"/>
    </xf>
    <xf numFmtId="3" fontId="3" fillId="7" borderId="166" xfId="0" applyNumberFormat="1" applyFont="1" applyFill="1" applyBorder="1" applyProtection="1">
      <protection locked="0"/>
    </xf>
    <xf numFmtId="0" fontId="0" fillId="7" borderId="9" xfId="0" applyFill="1" applyBorder="1" applyAlignment="1" applyProtection="1">
      <alignment horizontal="right"/>
      <protection locked="0"/>
    </xf>
    <xf numFmtId="3" fontId="0" fillId="7" borderId="28" xfId="0" applyNumberFormat="1" applyFill="1" applyBorder="1" applyAlignment="1" applyProtection="1">
      <alignment horizontal="right"/>
      <protection locked="0"/>
    </xf>
    <xf numFmtId="3" fontId="3" fillId="7" borderId="136" xfId="0" applyNumberFormat="1" applyFont="1" applyFill="1" applyBorder="1" applyProtection="1">
      <protection locked="0"/>
    </xf>
    <xf numFmtId="3" fontId="3" fillId="7" borderId="4" xfId="0" applyNumberFormat="1" applyFont="1" applyFill="1" applyBorder="1" applyProtection="1">
      <protection locked="0"/>
    </xf>
    <xf numFmtId="3" fontId="3" fillId="7" borderId="27" xfId="0" applyNumberFormat="1" applyFont="1" applyFill="1" applyBorder="1" applyProtection="1">
      <protection locked="0"/>
    </xf>
    <xf numFmtId="3" fontId="3" fillId="7" borderId="26" xfId="0" applyNumberFormat="1" applyFont="1" applyFill="1" applyBorder="1" applyAlignment="1" applyProtection="1">
      <alignment horizontal="left" wrapText="1" indent="2"/>
      <protection locked="0"/>
    </xf>
    <xf numFmtId="3" fontId="0" fillId="7" borderId="4" xfId="0" applyNumberFormat="1" applyFill="1" applyBorder="1" applyProtection="1">
      <protection locked="0"/>
    </xf>
    <xf numFmtId="3" fontId="6" fillId="7" borderId="166" xfId="3" applyNumberFormat="1" applyFill="1" applyBorder="1" applyAlignment="1" applyProtection="1">
      <alignment horizontal="right" wrapText="1"/>
      <protection locked="0"/>
    </xf>
    <xf numFmtId="10" fontId="3" fillId="7" borderId="166" xfId="2" applyNumberFormat="1" applyFont="1" applyFill="1" applyBorder="1" applyAlignment="1" applyProtection="1">
      <alignment wrapText="1"/>
      <protection locked="0"/>
    </xf>
    <xf numFmtId="0" fontId="12" fillId="8" borderId="153" xfId="0" quotePrefix="1" applyFont="1" applyFill="1" applyBorder="1" applyAlignment="1" applyProtection="1">
      <alignment horizontal="left" indent="3"/>
      <protection locked="0"/>
    </xf>
    <xf numFmtId="0" fontId="12" fillId="8" borderId="36" xfId="0" applyFont="1" applyFill="1" applyBorder="1" applyProtection="1">
      <protection locked="0"/>
    </xf>
    <xf numFmtId="0" fontId="3" fillId="8" borderId="36" xfId="0" applyFont="1" applyFill="1" applyBorder="1" applyProtection="1">
      <protection locked="0"/>
    </xf>
    <xf numFmtId="10" fontId="3" fillId="8" borderId="1" xfId="2" applyNumberFormat="1" applyFont="1" applyFill="1" applyBorder="1" applyAlignment="1" applyProtection="1">
      <alignment wrapText="1"/>
      <protection locked="0"/>
    </xf>
    <xf numFmtId="3" fontId="3" fillId="8" borderId="36" xfId="0" applyNumberFormat="1" applyFont="1" applyFill="1" applyBorder="1" applyProtection="1">
      <protection locked="0"/>
    </xf>
    <xf numFmtId="0" fontId="3" fillId="7" borderId="62" xfId="0" applyFont="1" applyFill="1" applyBorder="1" applyProtection="1">
      <protection locked="0"/>
    </xf>
    <xf numFmtId="0" fontId="0" fillId="7" borderId="56" xfId="0" applyFill="1" applyBorder="1" applyProtection="1">
      <protection locked="0"/>
    </xf>
    <xf numFmtId="0" fontId="11" fillId="7" borderId="56" xfId="0" applyFont="1" applyFill="1" applyBorder="1" applyAlignment="1" applyProtection="1">
      <alignment horizontal="center"/>
      <protection locked="0"/>
    </xf>
    <xf numFmtId="0" fontId="3" fillId="7" borderId="8" xfId="0" applyFont="1" applyFill="1" applyBorder="1" applyProtection="1">
      <protection locked="0"/>
    </xf>
    <xf numFmtId="0" fontId="0" fillId="7" borderId="45" xfId="0" applyFill="1" applyBorder="1" applyAlignment="1" applyProtection="1">
      <alignment horizontal="right"/>
      <protection locked="0"/>
    </xf>
    <xf numFmtId="0" fontId="0" fillId="7" borderId="61" xfId="0" applyFill="1" applyBorder="1" applyAlignment="1" applyProtection="1">
      <alignment horizontal="right"/>
      <protection locked="0"/>
    </xf>
    <xf numFmtId="3" fontId="0" fillId="7" borderId="54" xfId="0" applyNumberFormat="1" applyFill="1" applyBorder="1" applyProtection="1">
      <protection locked="0"/>
    </xf>
    <xf numFmtId="3" fontId="0" fillId="7" borderId="166" xfId="0" applyNumberFormat="1" applyFill="1" applyBorder="1" applyProtection="1">
      <protection locked="0"/>
    </xf>
    <xf numFmtId="0" fontId="0" fillId="7" borderId="124" xfId="0" applyFill="1" applyBorder="1" applyAlignment="1" applyProtection="1">
      <alignment horizontal="right"/>
      <protection locked="0"/>
    </xf>
    <xf numFmtId="0" fontId="0" fillId="7" borderId="64" xfId="0" applyFill="1" applyBorder="1" applyAlignment="1" applyProtection="1">
      <alignment horizontal="right"/>
      <protection locked="0"/>
    </xf>
    <xf numFmtId="0" fontId="12" fillId="7" borderId="0" xfId="0" applyFont="1" applyFill="1" applyAlignment="1" applyProtection="1">
      <alignment vertical="top" wrapText="1"/>
      <protection locked="0"/>
    </xf>
    <xf numFmtId="0" fontId="12" fillId="7" borderId="32" xfId="0" applyFont="1" applyFill="1" applyBorder="1" applyAlignment="1" applyProtection="1">
      <alignment vertical="top" wrapText="1"/>
      <protection locked="0"/>
    </xf>
    <xf numFmtId="0" fontId="12" fillId="7" borderId="4" xfId="0" applyFont="1" applyFill="1" applyBorder="1" applyAlignment="1" applyProtection="1">
      <alignment vertical="top" wrapText="1"/>
      <protection locked="0"/>
    </xf>
    <xf numFmtId="0" fontId="12" fillId="7" borderId="161" xfId="0" applyFont="1" applyFill="1" applyBorder="1" applyAlignment="1" applyProtection="1">
      <alignment vertical="top" wrapText="1"/>
      <protection locked="0"/>
    </xf>
    <xf numFmtId="0" fontId="12" fillId="7" borderId="4" xfId="0" applyFont="1" applyFill="1" applyBorder="1" applyAlignment="1" applyProtection="1">
      <alignment horizontal="left" vertical="top" wrapText="1"/>
      <protection locked="0"/>
    </xf>
    <xf numFmtId="3" fontId="3" fillId="5" borderId="174" xfId="0" applyNumberFormat="1" applyFont="1" applyFill="1" applyBorder="1" applyProtection="1">
      <protection locked="0"/>
    </xf>
    <xf numFmtId="0" fontId="0" fillId="5" borderId="176" xfId="0" applyFill="1" applyBorder="1" applyProtection="1">
      <protection locked="0"/>
    </xf>
    <xf numFmtId="3" fontId="3" fillId="5" borderId="171" xfId="0" applyNumberFormat="1" applyFont="1" applyFill="1" applyBorder="1" applyProtection="1">
      <protection locked="0"/>
    </xf>
    <xf numFmtId="3" fontId="3" fillId="5" borderId="173" xfId="0" applyNumberFormat="1" applyFont="1" applyFill="1" applyBorder="1" applyProtection="1">
      <protection locked="0"/>
    </xf>
    <xf numFmtId="0" fontId="3" fillId="5" borderId="176" xfId="0" applyFont="1" applyFill="1" applyBorder="1" applyProtection="1">
      <protection locked="0"/>
    </xf>
    <xf numFmtId="0" fontId="3" fillId="5" borderId="171" xfId="0" applyFont="1" applyFill="1" applyBorder="1" applyProtection="1">
      <protection locked="0"/>
    </xf>
    <xf numFmtId="3" fontId="3" fillId="5" borderId="171" xfId="0" applyNumberFormat="1" applyFont="1" applyFill="1" applyBorder="1" applyAlignment="1" applyProtection="1">
      <alignment horizontal="right"/>
      <protection locked="0"/>
    </xf>
    <xf numFmtId="0" fontId="3" fillId="5" borderId="171" xfId="0" applyFont="1" applyFill="1" applyBorder="1" applyAlignment="1" applyProtection="1">
      <alignment horizontal="right"/>
      <protection locked="0"/>
    </xf>
    <xf numFmtId="0" fontId="3" fillId="5" borderId="174" xfId="0" applyFont="1" applyFill="1" applyBorder="1" applyAlignment="1" applyProtection="1">
      <alignment horizontal="right"/>
      <protection locked="0"/>
    </xf>
    <xf numFmtId="0" fontId="0" fillId="5" borderId="0" xfId="0" applyFill="1" applyAlignment="1" applyProtection="1">
      <alignment horizontal="right"/>
      <protection locked="0"/>
    </xf>
    <xf numFmtId="9" fontId="3" fillId="5" borderId="0" xfId="2" applyFont="1" applyFill="1" applyBorder="1" applyAlignment="1" applyProtection="1">
      <alignment horizontal="center"/>
      <protection locked="0"/>
    </xf>
    <xf numFmtId="3" fontId="1" fillId="5" borderId="0" xfId="0" applyNumberFormat="1" applyFont="1" applyFill="1" applyAlignment="1" applyProtection="1">
      <alignment wrapText="1"/>
      <protection locked="0"/>
    </xf>
    <xf numFmtId="10" fontId="12" fillId="5" borderId="0" xfId="0" applyNumberFormat="1" applyFont="1" applyFill="1" applyAlignment="1" applyProtection="1">
      <alignment horizontal="right"/>
      <protection locked="0"/>
    </xf>
    <xf numFmtId="14" fontId="12" fillId="5" borderId="0" xfId="0" applyNumberFormat="1" applyFont="1" applyFill="1" applyAlignment="1" applyProtection="1">
      <alignment horizontal="right"/>
      <protection locked="0"/>
    </xf>
    <xf numFmtId="3" fontId="2" fillId="5" borderId="0" xfId="0" applyNumberFormat="1" applyFont="1" applyFill="1" applyAlignment="1" applyProtection="1">
      <alignment horizontal="left" indent="2"/>
      <protection locked="0"/>
    </xf>
    <xf numFmtId="44" fontId="0" fillId="5" borderId="0" xfId="1" applyFont="1" applyFill="1" applyBorder="1" applyProtection="1">
      <protection locked="0"/>
    </xf>
    <xf numFmtId="0" fontId="3" fillId="5" borderId="0" xfId="0" applyFont="1" applyFill="1" applyAlignment="1" applyProtection="1">
      <alignment vertical="top"/>
      <protection locked="0"/>
    </xf>
    <xf numFmtId="0" fontId="3" fillId="5" borderId="0" xfId="0" applyFont="1" applyFill="1" applyAlignment="1" applyProtection="1">
      <alignment horizontal="right" vertical="top"/>
      <protection locked="0"/>
    </xf>
    <xf numFmtId="0" fontId="3" fillId="5" borderId="0" xfId="0" applyFont="1" applyFill="1" applyAlignment="1" applyProtection="1">
      <alignment horizontal="left" vertical="top" indent="2"/>
      <protection locked="0"/>
    </xf>
    <xf numFmtId="172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Alignment="1" applyProtection="1">
      <alignment horizontal="left" indent="2"/>
      <protection locked="0"/>
    </xf>
    <xf numFmtId="168" fontId="0" fillId="5" borderId="0" xfId="1" applyNumberFormat="1" applyFont="1" applyFill="1" applyProtection="1">
      <protection locked="0"/>
    </xf>
    <xf numFmtId="9" fontId="0" fillId="5" borderId="0" xfId="0" applyNumberFormat="1" applyFill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14" fontId="3" fillId="0" borderId="173" xfId="0" applyNumberFormat="1" applyFont="1" applyBorder="1" applyAlignment="1" applyProtection="1">
      <alignment horizontal="left" vertical="center"/>
      <protection locked="0"/>
    </xf>
    <xf numFmtId="14" fontId="3" fillId="5" borderId="174" xfId="0" applyNumberFormat="1" applyFont="1" applyFill="1" applyBorder="1" applyAlignment="1" applyProtection="1">
      <alignment vertical="center"/>
      <protection locked="0"/>
    </xf>
    <xf numFmtId="14" fontId="3" fillId="5" borderId="175" xfId="0" applyNumberFormat="1" applyFont="1" applyFill="1" applyBorder="1" applyAlignment="1" applyProtection="1">
      <alignment vertical="center"/>
      <protection locked="0"/>
    </xf>
    <xf numFmtId="14" fontId="3" fillId="5" borderId="177" xfId="0" applyNumberFormat="1" applyFont="1" applyFill="1" applyBorder="1" applyAlignment="1" applyProtection="1">
      <alignment vertical="center" wrapText="1"/>
      <protection locked="0"/>
    </xf>
    <xf numFmtId="14" fontId="3" fillId="5" borderId="178" xfId="0" applyNumberFormat="1" applyFont="1" applyFill="1" applyBorder="1" applyAlignment="1" applyProtection="1">
      <alignment vertical="center" wrapText="1"/>
      <protection locked="0"/>
    </xf>
    <xf numFmtId="3" fontId="22" fillId="12" borderId="6" xfId="0" applyNumberFormat="1" applyFont="1" applyFill="1" applyBorder="1" applyProtection="1">
      <protection locked="0"/>
    </xf>
    <xf numFmtId="3" fontId="21" fillId="12" borderId="43" xfId="1" applyNumberFormat="1" applyFont="1" applyFill="1" applyBorder="1" applyAlignment="1" applyProtection="1">
      <protection locked="0"/>
    </xf>
    <xf numFmtId="3" fontId="21" fillId="12" borderId="7" xfId="1" applyNumberFormat="1" applyFont="1" applyFill="1" applyBorder="1" applyAlignment="1" applyProtection="1">
      <alignment horizontal="right"/>
      <protection locked="0"/>
    </xf>
    <xf numFmtId="2" fontId="7" fillId="11" borderId="17" xfId="0" applyNumberFormat="1" applyFont="1" applyFill="1" applyBorder="1" applyAlignment="1" applyProtection="1">
      <alignment wrapText="1"/>
      <protection locked="0"/>
    </xf>
    <xf numFmtId="3" fontId="0" fillId="11" borderId="40" xfId="0" applyNumberFormat="1" applyFill="1" applyBorder="1" applyAlignment="1" applyProtection="1">
      <alignment horizontal="center" wrapText="1"/>
      <protection locked="0"/>
    </xf>
    <xf numFmtId="0" fontId="21" fillId="12" borderId="5" xfId="0" applyFont="1" applyFill="1" applyBorder="1" applyProtection="1">
      <protection locked="0"/>
    </xf>
    <xf numFmtId="0" fontId="21" fillId="12" borderId="6" xfId="0" applyFont="1" applyFill="1" applyBorder="1" applyProtection="1">
      <protection locked="0"/>
    </xf>
    <xf numFmtId="0" fontId="21" fillId="12" borderId="43" xfId="0" applyFont="1" applyFill="1" applyBorder="1" applyProtection="1">
      <protection locked="0"/>
    </xf>
    <xf numFmtId="0" fontId="21" fillId="12" borderId="42" xfId="0" applyFont="1" applyFill="1" applyBorder="1" applyAlignment="1" applyProtection="1">
      <alignment horizontal="left" wrapText="1"/>
      <protection locked="0"/>
    </xf>
    <xf numFmtId="3" fontId="21" fillId="12" borderId="6" xfId="1" applyNumberFormat="1" applyFont="1" applyFill="1" applyBorder="1" applyAlignment="1" applyProtection="1">
      <alignment horizontal="right"/>
      <protection locked="0"/>
    </xf>
    <xf numFmtId="0" fontId="23" fillId="12" borderId="6" xfId="0" applyFont="1" applyFill="1" applyBorder="1" applyAlignment="1" applyProtection="1">
      <alignment horizontal="center"/>
      <protection locked="0"/>
    </xf>
    <xf numFmtId="6" fontId="22" fillId="12" borderId="6" xfId="0" applyNumberFormat="1" applyFont="1" applyFill="1" applyBorder="1" applyAlignment="1" applyProtection="1">
      <alignment horizontal="right" wrapText="1"/>
      <protection locked="0"/>
    </xf>
    <xf numFmtId="6" fontId="22" fillId="12" borderId="42" xfId="0" applyNumberFormat="1" applyFont="1" applyFill="1" applyBorder="1" applyAlignment="1" applyProtection="1">
      <alignment horizontal="right" wrapText="1"/>
      <protection locked="0"/>
    </xf>
    <xf numFmtId="0" fontId="4" fillId="10" borderId="5" xfId="0" applyFont="1" applyFill="1" applyBorder="1" applyAlignment="1" applyProtection="1">
      <alignment horizontal="left"/>
      <protection locked="0"/>
    </xf>
    <xf numFmtId="0" fontId="4" fillId="10" borderId="6" xfId="0" applyFont="1" applyFill="1" applyBorder="1" applyProtection="1">
      <protection locked="0"/>
    </xf>
    <xf numFmtId="10" fontId="3" fillId="10" borderId="42" xfId="2" applyNumberFormat="1" applyFont="1" applyFill="1" applyBorder="1" applyAlignment="1" applyProtection="1">
      <alignment wrapText="1"/>
      <protection locked="0"/>
    </xf>
    <xf numFmtId="3" fontId="4" fillId="10" borderId="6" xfId="0" applyNumberFormat="1" applyFont="1" applyFill="1" applyBorder="1" applyProtection="1">
      <protection locked="0"/>
    </xf>
    <xf numFmtId="3" fontId="4" fillId="10" borderId="43" xfId="1" applyNumberFormat="1" applyFont="1" applyFill="1" applyBorder="1" applyAlignment="1" applyProtection="1">
      <protection locked="0"/>
    </xf>
    <xf numFmtId="3" fontId="4" fillId="10" borderId="7" xfId="1" applyNumberFormat="1" applyFont="1" applyFill="1" applyBorder="1" applyAlignment="1" applyProtection="1">
      <alignment horizontal="right"/>
      <protection locked="0"/>
    </xf>
    <xf numFmtId="0" fontId="14" fillId="2" borderId="62" xfId="0" applyFont="1" applyFill="1" applyBorder="1" applyAlignment="1" applyProtection="1">
      <alignment horizontal="left" indent="1"/>
      <protection locked="0"/>
    </xf>
    <xf numFmtId="0" fontId="14" fillId="2" borderId="56" xfId="0" applyFont="1" applyFill="1" applyBorder="1" applyProtection="1">
      <protection locked="0"/>
    </xf>
    <xf numFmtId="0" fontId="4" fillId="2" borderId="56" xfId="0" applyFont="1" applyFill="1" applyBorder="1" applyProtection="1">
      <protection locked="0"/>
    </xf>
    <xf numFmtId="3" fontId="19" fillId="2" borderId="56" xfId="3" applyNumberFormat="1" applyFont="1" applyFill="1" applyBorder="1" applyAlignment="1" applyProtection="1">
      <alignment horizontal="right" wrapText="1"/>
      <protection locked="0"/>
    </xf>
    <xf numFmtId="10" fontId="4" fillId="2" borderId="56" xfId="2" applyNumberFormat="1" applyFont="1" applyFill="1" applyBorder="1" applyAlignment="1" applyProtection="1">
      <alignment wrapText="1"/>
      <protection locked="0"/>
    </xf>
    <xf numFmtId="10" fontId="4" fillId="2" borderId="55" xfId="2" applyNumberFormat="1" applyFont="1" applyFill="1" applyBorder="1" applyAlignment="1" applyProtection="1">
      <alignment wrapText="1"/>
      <protection locked="0"/>
    </xf>
    <xf numFmtId="3" fontId="4" fillId="2" borderId="56" xfId="0" applyNumberFormat="1" applyFont="1" applyFill="1" applyBorder="1" applyProtection="1">
      <protection locked="0"/>
    </xf>
    <xf numFmtId="3" fontId="3" fillId="7" borderId="27" xfId="1" applyNumberFormat="1" applyFont="1" applyFill="1" applyBorder="1" applyAlignment="1" applyProtection="1">
      <alignment vertical="center"/>
      <protection locked="0" hidden="1"/>
    </xf>
    <xf numFmtId="3" fontId="3" fillId="7" borderId="26" xfId="0" applyNumberFormat="1" applyFont="1" applyFill="1" applyBorder="1" applyAlignment="1" applyProtection="1">
      <alignment horizontal="left" vertical="center" wrapText="1" indent="2"/>
      <protection locked="0"/>
    </xf>
    <xf numFmtId="3" fontId="0" fillId="7" borderId="4" xfId="0" applyNumberFormat="1" applyFill="1" applyBorder="1" applyAlignment="1" applyProtection="1">
      <alignment vertical="center"/>
      <protection locked="0"/>
    </xf>
    <xf numFmtId="3" fontId="3" fillId="7" borderId="161" xfId="1" applyNumberFormat="1" applyFont="1" applyFill="1" applyBorder="1" applyAlignment="1" applyProtection="1">
      <alignment horizontal="right" vertical="center"/>
      <protection locked="0"/>
    </xf>
    <xf numFmtId="3" fontId="3" fillId="8" borderId="2" xfId="1" applyNumberFormat="1" applyFont="1" applyFill="1" applyBorder="1" applyAlignment="1" applyProtection="1">
      <alignment vertical="center"/>
      <protection locked="0"/>
    </xf>
    <xf numFmtId="10" fontId="3" fillId="8" borderId="1" xfId="2" applyNumberFormat="1" applyFont="1" applyFill="1" applyBorder="1" applyAlignment="1" applyProtection="1">
      <alignment vertical="center" wrapText="1"/>
      <protection locked="0"/>
    </xf>
    <xf numFmtId="3" fontId="3" fillId="8" borderId="36" xfId="0" applyNumberFormat="1" applyFont="1" applyFill="1" applyBorder="1" applyAlignment="1" applyProtection="1">
      <alignment vertical="center"/>
      <protection locked="0"/>
    </xf>
    <xf numFmtId="3" fontId="3" fillId="8" borderId="155" xfId="1" applyNumberFormat="1" applyFont="1" applyFill="1" applyBorder="1" applyAlignment="1" applyProtection="1">
      <alignment horizontal="right" vertical="center"/>
      <protection locked="0"/>
    </xf>
    <xf numFmtId="3" fontId="3" fillId="7" borderId="2" xfId="1" applyNumberFormat="1" applyFont="1" applyFill="1" applyBorder="1" applyAlignment="1" applyProtection="1">
      <alignment vertical="center"/>
      <protection locked="0"/>
    </xf>
    <xf numFmtId="10" fontId="3" fillId="7" borderId="1" xfId="2" applyNumberFormat="1" applyFont="1" applyFill="1" applyBorder="1" applyAlignment="1" applyProtection="1">
      <alignment vertical="center" wrapText="1"/>
      <protection locked="0"/>
    </xf>
    <xf numFmtId="3" fontId="3" fillId="7" borderId="36" xfId="0" applyNumberFormat="1" applyFont="1" applyFill="1" applyBorder="1" applyAlignment="1" applyProtection="1">
      <alignment vertical="center"/>
      <protection locked="0"/>
    </xf>
    <xf numFmtId="3" fontId="3" fillId="7" borderId="155" xfId="1" applyNumberFormat="1" applyFont="1" applyFill="1" applyBorder="1" applyAlignment="1" applyProtection="1">
      <alignment horizontal="right" vertical="center"/>
      <protection locked="0"/>
    </xf>
    <xf numFmtId="3" fontId="3" fillId="7" borderId="167" xfId="1" applyNumberFormat="1" applyFont="1" applyFill="1" applyBorder="1" applyAlignment="1" applyProtection="1">
      <alignment vertical="center"/>
      <protection locked="0"/>
    </xf>
    <xf numFmtId="10" fontId="3" fillId="7" borderId="124" xfId="2" applyNumberFormat="1" applyFont="1" applyFill="1" applyBorder="1" applyAlignment="1" applyProtection="1">
      <alignment vertical="center" wrapText="1"/>
      <protection locked="0"/>
    </xf>
    <xf numFmtId="3" fontId="3" fillId="7" borderId="166" xfId="0" applyNumberFormat="1" applyFont="1" applyFill="1" applyBorder="1" applyAlignment="1" applyProtection="1">
      <alignment vertical="center"/>
      <protection locked="0"/>
    </xf>
    <xf numFmtId="3" fontId="3" fillId="7" borderId="168" xfId="1" applyNumberFormat="1" applyFont="1" applyFill="1" applyBorder="1" applyAlignment="1" applyProtection="1">
      <alignment horizontal="right" vertical="center"/>
      <protection locked="0"/>
    </xf>
    <xf numFmtId="3" fontId="4" fillId="2" borderId="61" xfId="1" applyNumberFormat="1" applyFont="1" applyFill="1" applyBorder="1" applyAlignment="1" applyProtection="1">
      <alignment vertical="center"/>
      <protection locked="0"/>
    </xf>
    <xf numFmtId="10" fontId="4" fillId="2" borderId="55" xfId="2" applyNumberFormat="1" applyFont="1" applyFill="1" applyBorder="1" applyAlignment="1" applyProtection="1">
      <alignment vertical="center" wrapText="1"/>
      <protection locked="0"/>
    </xf>
    <xf numFmtId="3" fontId="4" fillId="2" borderId="56" xfId="0" applyNumberFormat="1" applyFont="1" applyFill="1" applyBorder="1" applyAlignment="1" applyProtection="1">
      <alignment vertical="center"/>
      <protection locked="0"/>
    </xf>
    <xf numFmtId="3" fontId="4" fillId="2" borderId="63" xfId="1" applyNumberFormat="1" applyFont="1" applyFill="1" applyBorder="1" applyAlignment="1" applyProtection="1">
      <alignment horizontal="right" vertical="center"/>
      <protection locked="0"/>
    </xf>
    <xf numFmtId="3" fontId="0" fillId="7" borderId="65" xfId="0" applyNumberFormat="1" applyFill="1" applyBorder="1" applyAlignment="1" applyProtection="1">
      <alignment vertical="center"/>
      <protection locked="0"/>
    </xf>
    <xf numFmtId="0" fontId="0" fillId="7" borderId="64" xfId="0" applyFill="1" applyBorder="1" applyAlignment="1" applyProtection="1">
      <alignment vertical="center"/>
      <protection locked="0"/>
    </xf>
    <xf numFmtId="3" fontId="0" fillId="7" borderId="54" xfId="0" applyNumberFormat="1" applyFill="1" applyBorder="1" applyAlignment="1" applyProtection="1">
      <alignment vertical="center"/>
      <protection locked="0"/>
    </xf>
    <xf numFmtId="3" fontId="0" fillId="7" borderId="169" xfId="0" applyNumberFormat="1" applyFill="1" applyBorder="1" applyAlignment="1" applyProtection="1">
      <alignment horizontal="right" vertical="center"/>
      <protection locked="0"/>
    </xf>
    <xf numFmtId="3" fontId="0" fillId="7" borderId="167" xfId="0" applyNumberFormat="1" applyFill="1" applyBorder="1" applyAlignment="1" applyProtection="1">
      <alignment horizontal="right" vertical="center"/>
      <protection locked="0"/>
    </xf>
    <xf numFmtId="0" fontId="0" fillId="7" borderId="124" xfId="0" applyFill="1" applyBorder="1" applyAlignment="1" applyProtection="1">
      <alignment horizontal="right" vertical="center"/>
      <protection locked="0"/>
    </xf>
    <xf numFmtId="3" fontId="0" fillId="7" borderId="166" xfId="0" applyNumberFormat="1" applyFill="1" applyBorder="1" applyAlignment="1" applyProtection="1">
      <alignment horizontal="right" vertical="center"/>
      <protection locked="0"/>
    </xf>
    <xf numFmtId="0" fontId="0" fillId="7" borderId="55" xfId="0" applyFill="1" applyBorder="1" applyAlignment="1" applyProtection="1">
      <alignment horizontal="right" vertical="center"/>
      <protection locked="0"/>
    </xf>
    <xf numFmtId="3" fontId="0" fillId="7" borderId="56" xfId="0" applyNumberFormat="1" applyFill="1" applyBorder="1" applyAlignment="1" applyProtection="1">
      <alignment horizontal="right" vertical="center"/>
      <protection locked="0"/>
    </xf>
    <xf numFmtId="3" fontId="0" fillId="7" borderId="61" xfId="0" applyNumberFormat="1" applyFill="1" applyBorder="1" applyAlignment="1" applyProtection="1">
      <alignment horizontal="right" vertical="center"/>
      <protection locked="0"/>
    </xf>
    <xf numFmtId="3" fontId="0" fillId="7" borderId="170" xfId="0" applyNumberFormat="1" applyFill="1" applyBorder="1" applyAlignment="1" applyProtection="1">
      <alignment horizontal="right" vertical="center"/>
      <protection locked="0"/>
    </xf>
    <xf numFmtId="3" fontId="6" fillId="11" borderId="36" xfId="3" applyNumberFormat="1" applyFill="1" applyBorder="1" applyAlignment="1" applyProtection="1">
      <alignment horizontal="right" wrapText="1"/>
      <protection locked="0"/>
    </xf>
    <xf numFmtId="10" fontId="3" fillId="11" borderId="2" xfId="2" applyNumberFormat="1" applyFont="1" applyFill="1" applyBorder="1" applyAlignment="1" applyProtection="1">
      <alignment wrapText="1"/>
      <protection locked="0"/>
    </xf>
    <xf numFmtId="3" fontId="13" fillId="5" borderId="0" xfId="0" applyNumberFormat="1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  <protection locked="0"/>
    </xf>
    <xf numFmtId="175" fontId="3" fillId="0" borderId="66" xfId="0" applyNumberFormat="1" applyFont="1" applyBorder="1" applyAlignment="1" applyProtection="1">
      <alignment horizontal="center" wrapText="1"/>
      <protection locked="0"/>
    </xf>
    <xf numFmtId="3" fontId="24" fillId="0" borderId="1" xfId="0" applyNumberFormat="1" applyFont="1" applyBorder="1" applyAlignment="1" applyProtection="1">
      <alignment horizontal="right" vertical="center" wrapText="1"/>
      <protection locked="0"/>
    </xf>
    <xf numFmtId="3" fontId="3" fillId="5" borderId="25" xfId="1" applyNumberFormat="1" applyFont="1" applyFill="1" applyBorder="1" applyAlignment="1" applyProtection="1">
      <protection locked="0"/>
    </xf>
    <xf numFmtId="0" fontId="3" fillId="5" borderId="24" xfId="0" applyFont="1" applyFill="1" applyBorder="1" applyAlignment="1" applyProtection="1">
      <alignment horizontal="left" wrapText="1" indent="2"/>
      <protection locked="0"/>
    </xf>
    <xf numFmtId="3" fontId="3" fillId="5" borderId="0" xfId="0" applyNumberFormat="1" applyFont="1" applyFill="1" applyAlignment="1" applyProtection="1">
      <alignment horizontal="left" wrapText="1" indent="2"/>
      <protection locked="0"/>
    </xf>
    <xf numFmtId="3" fontId="4" fillId="6" borderId="138" xfId="1" applyNumberFormat="1" applyFont="1" applyFill="1" applyBorder="1" applyAlignment="1" applyProtection="1">
      <alignment horizontal="right"/>
      <protection locked="0"/>
    </xf>
    <xf numFmtId="3" fontId="4" fillId="11" borderId="0" xfId="0" applyNumberFormat="1" applyFont="1" applyFill="1" applyAlignment="1" applyProtection="1">
      <alignment horizontal="right"/>
      <protection locked="0"/>
    </xf>
    <xf numFmtId="9" fontId="3" fillId="11" borderId="0" xfId="2" applyFont="1" applyFill="1" applyBorder="1" applyAlignment="1" applyProtection="1">
      <alignment horizontal="center"/>
      <protection locked="0"/>
    </xf>
    <xf numFmtId="10" fontId="7" fillId="5" borderId="40" xfId="2" applyNumberFormat="1" applyFont="1" applyFill="1" applyBorder="1" applyAlignment="1" applyProtection="1">
      <alignment horizontal="right" wrapText="1"/>
      <protection locked="0"/>
    </xf>
    <xf numFmtId="0" fontId="4" fillId="13" borderId="5" xfId="0" applyFont="1" applyFill="1" applyBorder="1" applyAlignment="1" applyProtection="1">
      <alignment horizontal="left"/>
      <protection locked="0"/>
    </xf>
    <xf numFmtId="0" fontId="4" fillId="13" borderId="6" xfId="0" applyFont="1" applyFill="1" applyBorder="1" applyAlignment="1" applyProtection="1">
      <alignment horizontal="left"/>
      <protection locked="0"/>
    </xf>
    <xf numFmtId="0" fontId="4" fillId="13" borderId="42" xfId="0" applyFont="1" applyFill="1" applyBorder="1" applyAlignment="1" applyProtection="1">
      <alignment horizontal="left"/>
      <protection locked="0"/>
    </xf>
    <xf numFmtId="3" fontId="0" fillId="13" borderId="6" xfId="0" applyNumberFormat="1" applyFill="1" applyBorder="1" applyProtection="1">
      <protection locked="0"/>
    </xf>
    <xf numFmtId="3" fontId="4" fillId="13" borderId="43" xfId="1" applyNumberFormat="1" applyFont="1" applyFill="1" applyBorder="1" applyAlignment="1" applyProtection="1">
      <protection locked="0"/>
    </xf>
    <xf numFmtId="3" fontId="4" fillId="13" borderId="7" xfId="1" applyNumberFormat="1" applyFont="1" applyFill="1" applyBorder="1" applyProtection="1">
      <protection locked="0"/>
    </xf>
    <xf numFmtId="0" fontId="4" fillId="13" borderId="5" xfId="0" applyFont="1" applyFill="1" applyBorder="1" applyProtection="1">
      <protection locked="0"/>
    </xf>
    <xf numFmtId="0" fontId="4" fillId="13" borderId="6" xfId="0" applyFont="1" applyFill="1" applyBorder="1" applyProtection="1">
      <protection locked="0"/>
    </xf>
    <xf numFmtId="0" fontId="4" fillId="13" borderId="43" xfId="0" applyFont="1" applyFill="1" applyBorder="1" applyProtection="1">
      <protection locked="0"/>
    </xf>
    <xf numFmtId="0" fontId="4" fillId="13" borderId="42" xfId="0" applyFont="1" applyFill="1" applyBorder="1" applyAlignment="1" applyProtection="1">
      <alignment horizontal="left" wrapText="1"/>
      <protection locked="0"/>
    </xf>
    <xf numFmtId="10" fontId="3" fillId="13" borderId="42" xfId="2" applyNumberFormat="1" applyFont="1" applyFill="1" applyBorder="1" applyAlignment="1" applyProtection="1">
      <alignment wrapText="1"/>
      <protection locked="0"/>
    </xf>
    <xf numFmtId="3" fontId="4" fillId="13" borderId="6" xfId="0" applyNumberFormat="1" applyFont="1" applyFill="1" applyBorder="1" applyProtection="1">
      <protection locked="0"/>
    </xf>
    <xf numFmtId="10" fontId="3" fillId="11" borderId="43" xfId="2" applyNumberFormat="1" applyFont="1" applyFill="1" applyBorder="1" applyAlignment="1" applyProtection="1">
      <alignment wrapText="1"/>
      <protection locked="0"/>
    </xf>
    <xf numFmtId="0" fontId="21" fillId="14" borderId="5" xfId="0" applyFont="1" applyFill="1" applyBorder="1" applyProtection="1">
      <protection locked="0"/>
    </xf>
    <xf numFmtId="0" fontId="21" fillId="14" borderId="6" xfId="0" applyFont="1" applyFill="1" applyBorder="1" applyProtection="1">
      <protection locked="0"/>
    </xf>
    <xf numFmtId="0" fontId="23" fillId="14" borderId="6" xfId="0" applyFont="1" applyFill="1" applyBorder="1" applyAlignment="1" applyProtection="1">
      <alignment horizontal="center"/>
      <protection locked="0"/>
    </xf>
    <xf numFmtId="6" fontId="22" fillId="14" borderId="6" xfId="0" applyNumberFormat="1" applyFont="1" applyFill="1" applyBorder="1" applyAlignment="1" applyProtection="1">
      <alignment horizontal="right" wrapText="1"/>
      <protection locked="0"/>
    </xf>
    <xf numFmtId="6" fontId="22" fillId="14" borderId="42" xfId="0" applyNumberFormat="1" applyFont="1" applyFill="1" applyBorder="1" applyAlignment="1" applyProtection="1">
      <alignment horizontal="right" wrapText="1"/>
      <protection locked="0"/>
    </xf>
    <xf numFmtId="3" fontId="22" fillId="14" borderId="6" xfId="0" applyNumberFormat="1" applyFont="1" applyFill="1" applyBorder="1" applyProtection="1">
      <protection locked="0"/>
    </xf>
    <xf numFmtId="3" fontId="21" fillId="14" borderId="43" xfId="1" applyNumberFormat="1" applyFont="1" applyFill="1" applyBorder="1" applyAlignment="1" applyProtection="1">
      <protection locked="0"/>
    </xf>
    <xf numFmtId="3" fontId="21" fillId="14" borderId="7" xfId="1" applyNumberFormat="1" applyFont="1" applyFill="1" applyBorder="1" applyProtection="1">
      <protection locked="0"/>
    </xf>
    <xf numFmtId="9" fontId="11" fillId="11" borderId="33" xfId="0" applyNumberFormat="1" applyFont="1" applyFill="1" applyBorder="1" applyAlignment="1" applyProtection="1">
      <alignment horizontal="center" wrapText="1"/>
      <protection locked="0"/>
    </xf>
    <xf numFmtId="6" fontId="0" fillId="11" borderId="40" xfId="0" applyNumberFormat="1" applyFill="1" applyBorder="1" applyAlignment="1" applyProtection="1">
      <alignment horizontal="center" wrapText="1"/>
      <protection locked="0"/>
    </xf>
    <xf numFmtId="3" fontId="4" fillId="13" borderId="7" xfId="1" applyNumberFormat="1" applyFont="1" applyFill="1" applyBorder="1" applyAlignment="1" applyProtection="1">
      <alignment horizontal="right"/>
      <protection locked="0"/>
    </xf>
    <xf numFmtId="0" fontId="4" fillId="13" borderId="5" xfId="0" applyFont="1" applyFill="1" applyBorder="1" applyAlignment="1" applyProtection="1">
      <alignment horizontal="left" wrapText="1"/>
      <protection locked="0"/>
    </xf>
    <xf numFmtId="0" fontId="4" fillId="13" borderId="6" xfId="0" applyFont="1" applyFill="1" applyBorder="1" applyAlignment="1" applyProtection="1">
      <alignment horizontal="left" wrapText="1"/>
      <protection locked="0"/>
    </xf>
    <xf numFmtId="3" fontId="21" fillId="14" borderId="7" xfId="1" applyNumberFormat="1" applyFont="1" applyFill="1" applyBorder="1" applyAlignment="1" applyProtection="1">
      <alignment horizontal="right"/>
      <protection locked="0"/>
    </xf>
    <xf numFmtId="168" fontId="21" fillId="12" borderId="56" xfId="1" applyNumberFormat="1" applyFont="1" applyFill="1" applyBorder="1" applyProtection="1">
      <protection hidden="1"/>
    </xf>
    <xf numFmtId="10" fontId="21" fillId="12" borderId="63" xfId="0" applyNumberFormat="1" applyFont="1" applyFill="1" applyBorder="1" applyAlignment="1" applyProtection="1">
      <alignment horizontal="right"/>
      <protection locked="0"/>
    </xf>
    <xf numFmtId="0" fontId="25" fillId="12" borderId="62" xfId="0" applyFont="1" applyFill="1" applyBorder="1" applyProtection="1">
      <protection locked="0"/>
    </xf>
    <xf numFmtId="168" fontId="21" fillId="12" borderId="56" xfId="1" applyNumberFormat="1" applyFont="1" applyFill="1" applyBorder="1" applyProtection="1">
      <protection locked="0"/>
    </xf>
    <xf numFmtId="0" fontId="22" fillId="12" borderId="56" xfId="0" applyFont="1" applyFill="1" applyBorder="1" applyProtection="1">
      <protection locked="0"/>
    </xf>
    <xf numFmtId="0" fontId="22" fillId="12" borderId="63" xfId="0" applyFont="1" applyFill="1" applyBorder="1" applyProtection="1">
      <protection locked="0"/>
    </xf>
    <xf numFmtId="0" fontId="22" fillId="12" borderId="62" xfId="0" applyFont="1" applyFill="1" applyBorder="1" applyProtection="1">
      <protection locked="0"/>
    </xf>
    <xf numFmtId="0" fontId="26" fillId="12" borderId="56" xfId="0" applyFont="1" applyFill="1" applyBorder="1" applyProtection="1">
      <protection locked="0"/>
    </xf>
    <xf numFmtId="167" fontId="26" fillId="12" borderId="63" xfId="0" applyNumberFormat="1" applyFont="1" applyFill="1" applyBorder="1" applyProtection="1">
      <protection locked="0"/>
    </xf>
    <xf numFmtId="44" fontId="3" fillId="11" borderId="31" xfId="1" applyFont="1" applyFill="1" applyBorder="1" applyProtection="1">
      <protection locked="0"/>
    </xf>
    <xf numFmtId="168" fontId="0" fillId="11" borderId="32" xfId="1" applyNumberFormat="1" applyFont="1" applyFill="1" applyBorder="1" applyProtection="1">
      <protection locked="0"/>
    </xf>
    <xf numFmtId="0" fontId="25" fillId="12" borderId="32" xfId="0" applyFont="1" applyFill="1" applyBorder="1" applyAlignment="1" applyProtection="1">
      <alignment horizontal="center" wrapText="1"/>
      <protection locked="0"/>
    </xf>
    <xf numFmtId="168" fontId="22" fillId="12" borderId="32" xfId="1" applyNumberFormat="1" applyFont="1" applyFill="1" applyBorder="1" applyProtection="1">
      <protection locked="0"/>
    </xf>
    <xf numFmtId="168" fontId="21" fillId="12" borderId="63" xfId="1" applyNumberFormat="1" applyFont="1" applyFill="1" applyBorder="1" applyProtection="1">
      <protection locked="0"/>
    </xf>
    <xf numFmtId="10" fontId="21" fillId="12" borderId="56" xfId="2" applyNumberFormat="1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left"/>
      <protection locked="0"/>
    </xf>
    <xf numFmtId="3" fontId="4" fillId="5" borderId="2" xfId="1" applyNumberFormat="1" applyFont="1" applyFill="1" applyBorder="1" applyAlignment="1" applyProtection="1">
      <alignment horizontal="right"/>
      <protection locked="0"/>
    </xf>
    <xf numFmtId="3" fontId="4" fillId="5" borderId="0" xfId="1" applyNumberFormat="1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9" fontId="0" fillId="5" borderId="0" xfId="2" applyFont="1" applyFill="1" applyAlignment="1" applyProtection="1">
      <alignment horizontal="right"/>
      <protection locked="0"/>
    </xf>
    <xf numFmtId="2" fontId="7" fillId="6" borderId="180" xfId="0" applyNumberFormat="1" applyFont="1" applyFill="1" applyBorder="1" applyAlignment="1" applyProtection="1">
      <alignment horizontal="right"/>
      <protection locked="0"/>
    </xf>
    <xf numFmtId="3" fontId="7" fillId="6" borderId="181" xfId="1" applyNumberFormat="1" applyFont="1" applyFill="1" applyBorder="1" applyAlignment="1" applyProtection="1">
      <protection locked="0"/>
    </xf>
    <xf numFmtId="3" fontId="7" fillId="6" borderId="182" xfId="1" applyNumberFormat="1" applyFont="1" applyFill="1" applyBorder="1" applyAlignment="1" applyProtection="1">
      <protection locked="0"/>
    </xf>
    <xf numFmtId="168" fontId="4" fillId="6" borderId="183" xfId="1" applyNumberFormat="1" applyFont="1" applyFill="1" applyBorder="1" applyProtection="1">
      <protection locked="0"/>
    </xf>
    <xf numFmtId="3" fontId="4" fillId="6" borderId="184" xfId="1" applyNumberFormat="1" applyFont="1" applyFill="1" applyBorder="1" applyProtection="1">
      <protection locked="0"/>
    </xf>
    <xf numFmtId="2" fontId="7" fillId="6" borderId="185" xfId="0" applyNumberFormat="1" applyFont="1" applyFill="1" applyBorder="1" applyAlignment="1" applyProtection="1">
      <alignment horizontal="right"/>
      <protection locked="0"/>
    </xf>
    <xf numFmtId="0" fontId="0" fillId="5" borderId="4" xfId="0" applyFill="1" applyBorder="1" applyProtection="1">
      <protection locked="0"/>
    </xf>
    <xf numFmtId="3" fontId="0" fillId="5" borderId="4" xfId="0" applyNumberFormat="1" applyFill="1" applyBorder="1" applyProtection="1">
      <protection locked="0"/>
    </xf>
    <xf numFmtId="168" fontId="4" fillId="6" borderId="186" xfId="1" applyNumberFormat="1" applyFont="1" applyFill="1" applyBorder="1" applyProtection="1">
      <protection locked="0"/>
    </xf>
    <xf numFmtId="3" fontId="4" fillId="6" borderId="187" xfId="1" applyNumberFormat="1" applyFont="1" applyFill="1" applyBorder="1" applyProtection="1">
      <protection locked="0"/>
    </xf>
    <xf numFmtId="3" fontId="4" fillId="6" borderId="188" xfId="1" applyNumberFormat="1" applyFont="1" applyFill="1" applyBorder="1" applyProtection="1">
      <protection locked="0"/>
    </xf>
    <xf numFmtId="0" fontId="21" fillId="12" borderId="189" xfId="0" applyFont="1" applyFill="1" applyBorder="1" applyAlignment="1" applyProtection="1">
      <alignment horizontal="left"/>
      <protection locked="0"/>
    </xf>
    <xf numFmtId="3" fontId="22" fillId="12" borderId="190" xfId="0" applyNumberFormat="1" applyFont="1" applyFill="1" applyBorder="1" applyProtection="1">
      <protection locked="0"/>
    </xf>
    <xf numFmtId="3" fontId="21" fillId="12" borderId="191" xfId="1" applyNumberFormat="1" applyFont="1" applyFill="1" applyBorder="1" applyAlignment="1" applyProtection="1">
      <protection locked="0"/>
    </xf>
    <xf numFmtId="3" fontId="21" fillId="12" borderId="190" xfId="1" applyNumberFormat="1" applyFont="1" applyFill="1" applyBorder="1" applyAlignment="1" applyProtection="1">
      <protection locked="0"/>
    </xf>
    <xf numFmtId="3" fontId="7" fillId="6" borderId="192" xfId="1" applyNumberFormat="1" applyFont="1" applyFill="1" applyBorder="1" applyAlignment="1" applyProtection="1">
      <protection locked="0"/>
    </xf>
    <xf numFmtId="3" fontId="4" fillId="6" borderId="193" xfId="1" applyNumberFormat="1" applyFont="1" applyFill="1" applyBorder="1" applyProtection="1">
      <protection locked="0"/>
    </xf>
    <xf numFmtId="3" fontId="4" fillId="6" borderId="194" xfId="1" applyNumberFormat="1" applyFont="1" applyFill="1" applyBorder="1" applyProtection="1">
      <protection locked="0"/>
    </xf>
    <xf numFmtId="3" fontId="4" fillId="6" borderId="195" xfId="1" applyNumberFormat="1" applyFont="1" applyFill="1" applyBorder="1" applyProtection="1">
      <protection locked="0"/>
    </xf>
    <xf numFmtId="3" fontId="15" fillId="5" borderId="0" xfId="1" applyNumberFormat="1" applyFont="1" applyFill="1" applyBorder="1" applyProtection="1">
      <protection locked="0"/>
    </xf>
    <xf numFmtId="3" fontId="0" fillId="5" borderId="0" xfId="0" applyNumberFormat="1" applyFill="1" applyAlignment="1" applyProtection="1">
      <alignment horizontal="center"/>
      <protection locked="0"/>
    </xf>
    <xf numFmtId="3" fontId="4" fillId="5" borderId="0" xfId="1" applyNumberFormat="1" applyFont="1" applyFill="1" applyBorder="1" applyAlignment="1" applyProtection="1">
      <alignment horizontal="left"/>
      <protection locked="0"/>
    </xf>
    <xf numFmtId="3" fontId="14" fillId="5" borderId="0" xfId="1" applyNumberFormat="1" applyFont="1" applyFill="1" applyBorder="1" applyProtection="1">
      <protection locked="0"/>
    </xf>
    <xf numFmtId="3" fontId="3" fillId="5" borderId="0" xfId="1" applyNumberFormat="1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168" fontId="4" fillId="5" borderId="0" xfId="1" applyNumberFormat="1" applyFont="1" applyFill="1" applyBorder="1" applyAlignment="1" applyProtection="1">
      <alignment horizontal="left"/>
      <protection locked="0"/>
    </xf>
    <xf numFmtId="3" fontId="12" fillId="5" borderId="0" xfId="0" applyNumberFormat="1" applyFont="1" applyFill="1" applyProtection="1">
      <protection locked="0"/>
    </xf>
    <xf numFmtId="3" fontId="12" fillId="5" borderId="0" xfId="1" applyNumberFormat="1" applyFont="1" applyFill="1" applyProtection="1">
      <protection locked="0"/>
    </xf>
    <xf numFmtId="168" fontId="14" fillId="5" borderId="0" xfId="1" applyNumberFormat="1" applyFont="1" applyFill="1" applyBorder="1" applyProtection="1">
      <protection locked="0"/>
    </xf>
    <xf numFmtId="3" fontId="4" fillId="5" borderId="0" xfId="1" applyNumberFormat="1" applyFont="1" applyFill="1" applyProtection="1">
      <protection locked="0"/>
    </xf>
    <xf numFmtId="168" fontId="3" fillId="5" borderId="0" xfId="1" applyNumberFormat="1" applyFont="1" applyFill="1" applyBorder="1" applyProtection="1">
      <protection locked="0"/>
    </xf>
    <xf numFmtId="0" fontId="4" fillId="5" borderId="8" xfId="0" applyFont="1" applyFill="1" applyBorder="1" applyProtection="1">
      <protection locked="0"/>
    </xf>
    <xf numFmtId="0" fontId="4" fillId="5" borderId="9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3" fontId="4" fillId="5" borderId="9" xfId="0" applyNumberFormat="1" applyFont="1" applyFill="1" applyBorder="1" applyAlignment="1" applyProtection="1">
      <alignment horizontal="center"/>
      <protection locked="0"/>
    </xf>
    <xf numFmtId="3" fontId="4" fillId="5" borderId="28" xfId="0" applyNumberFormat="1" applyFont="1" applyFill="1" applyBorder="1" applyAlignment="1" applyProtection="1">
      <alignment horizontal="center"/>
      <protection locked="0"/>
    </xf>
    <xf numFmtId="0" fontId="5" fillId="5" borderId="0" xfId="0" applyFont="1" applyFill="1" applyAlignment="1" applyProtection="1">
      <alignment wrapText="1"/>
      <protection locked="0"/>
    </xf>
    <xf numFmtId="3" fontId="5" fillId="5" borderId="0" xfId="0" applyNumberFormat="1" applyFont="1" applyFill="1" applyAlignment="1" applyProtection="1">
      <alignment wrapText="1"/>
      <protection locked="0"/>
    </xf>
    <xf numFmtId="3" fontId="0" fillId="5" borderId="0" xfId="2" applyNumberFormat="1" applyFont="1" applyFill="1" applyBorder="1" applyAlignment="1" applyProtection="1">
      <protection locked="0"/>
    </xf>
    <xf numFmtId="169" fontId="0" fillId="5" borderId="0" xfId="2" applyNumberFormat="1" applyFont="1" applyFill="1" applyBorder="1" applyAlignment="1" applyProtection="1">
      <alignment horizontal="center"/>
      <protection locked="0"/>
    </xf>
    <xf numFmtId="3" fontId="0" fillId="5" borderId="0" xfId="2" applyNumberFormat="1" applyFont="1" applyFill="1" applyBorder="1" applyAlignment="1" applyProtection="1">
      <alignment horizontal="right"/>
      <protection locked="0"/>
    </xf>
    <xf numFmtId="3" fontId="0" fillId="5" borderId="0" xfId="1" applyNumberFormat="1" applyFont="1" applyFill="1" applyBorder="1" applyProtection="1">
      <protection locked="0"/>
    </xf>
    <xf numFmtId="3" fontId="0" fillId="5" borderId="32" xfId="1" applyNumberFormat="1" applyFont="1" applyFill="1" applyBorder="1" applyProtection="1">
      <protection locked="0"/>
    </xf>
    <xf numFmtId="0" fontId="6" fillId="5" borderId="0" xfId="3" applyFill="1" applyBorder="1" applyAlignment="1" applyProtection="1">
      <protection locked="0"/>
    </xf>
    <xf numFmtId="3" fontId="6" fillId="5" borderId="0" xfId="3" applyNumberFormat="1" applyFill="1" applyBorder="1" applyAlignment="1" applyProtection="1">
      <protection locked="0"/>
    </xf>
    <xf numFmtId="0" fontId="5" fillId="5" borderId="31" xfId="0" applyFont="1" applyFill="1" applyBorder="1" applyProtection="1">
      <protection locked="0"/>
    </xf>
    <xf numFmtId="0" fontId="5" fillId="5" borderId="0" xfId="0" applyFont="1" applyFill="1" applyProtection="1">
      <protection locked="0"/>
    </xf>
    <xf numFmtId="3" fontId="5" fillId="5" borderId="0" xfId="0" applyNumberFormat="1" applyFont="1" applyFill="1" applyProtection="1">
      <protection locked="0"/>
    </xf>
    <xf numFmtId="3" fontId="5" fillId="5" borderId="32" xfId="0" applyNumberFormat="1" applyFont="1" applyFill="1" applyBorder="1" applyProtection="1">
      <protection locked="0"/>
    </xf>
    <xf numFmtId="0" fontId="8" fillId="5" borderId="0" xfId="0" applyFont="1" applyFill="1" applyAlignment="1" applyProtection="1">
      <alignment wrapText="1"/>
      <protection locked="0"/>
    </xf>
    <xf numFmtId="3" fontId="8" fillId="5" borderId="0" xfId="0" applyNumberFormat="1" applyFont="1" applyFill="1" applyAlignment="1" applyProtection="1">
      <alignment wrapText="1"/>
      <protection locked="0"/>
    </xf>
    <xf numFmtId="0" fontId="6" fillId="5" borderId="31" xfId="3" applyFill="1" applyBorder="1" applyAlignment="1" applyProtection="1">
      <protection locked="0"/>
    </xf>
    <xf numFmtId="3" fontId="6" fillId="5" borderId="32" xfId="3" applyNumberFormat="1" applyFill="1" applyBorder="1" applyAlignment="1" applyProtection="1">
      <protection locked="0"/>
    </xf>
    <xf numFmtId="0" fontId="17" fillId="5" borderId="62" xfId="0" applyFont="1" applyFill="1" applyBorder="1" applyProtection="1">
      <protection locked="0"/>
    </xf>
    <xf numFmtId="0" fontId="8" fillId="5" borderId="56" xfId="0" applyFont="1" applyFill="1" applyBorder="1" applyProtection="1">
      <protection locked="0"/>
    </xf>
    <xf numFmtId="3" fontId="8" fillId="5" borderId="56" xfId="0" applyNumberFormat="1" applyFont="1" applyFill="1" applyBorder="1" applyProtection="1">
      <protection locked="0"/>
    </xf>
    <xf numFmtId="3" fontId="8" fillId="5" borderId="63" xfId="0" applyNumberFormat="1" applyFont="1" applyFill="1" applyBorder="1" applyProtection="1">
      <protection locked="0"/>
    </xf>
    <xf numFmtId="166" fontId="0" fillId="5" borderId="0" xfId="0" applyNumberForma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174" fontId="0" fillId="5" borderId="0" xfId="0" applyNumberFormat="1" applyFill="1" applyProtection="1">
      <protection locked="0"/>
    </xf>
    <xf numFmtId="168" fontId="0" fillId="5" borderId="0" xfId="0" applyNumberFormat="1" applyFill="1" applyProtection="1">
      <protection locked="0"/>
    </xf>
    <xf numFmtId="9" fontId="3" fillId="11" borderId="179" xfId="2" applyFont="1" applyFill="1" applyBorder="1" applyAlignment="1" applyProtection="1">
      <alignment horizontal="center"/>
      <protection locked="0"/>
    </xf>
    <xf numFmtId="9" fontId="0" fillId="11" borderId="179" xfId="0" applyNumberFormat="1" applyFill="1" applyBorder="1" applyAlignment="1" applyProtection="1">
      <alignment horizontal="center"/>
      <protection locked="0"/>
    </xf>
    <xf numFmtId="3" fontId="6" fillId="10" borderId="36" xfId="3" applyNumberFormat="1" applyFill="1" applyBorder="1" applyAlignment="1" applyProtection="1">
      <alignment horizontal="right" wrapText="1"/>
      <protection locked="0"/>
    </xf>
    <xf numFmtId="10" fontId="3" fillId="10" borderId="36" xfId="2" applyNumberFormat="1" applyFont="1" applyFill="1" applyBorder="1" applyAlignment="1" applyProtection="1">
      <alignment wrapText="1"/>
      <protection locked="0"/>
    </xf>
    <xf numFmtId="3" fontId="0" fillId="6" borderId="105" xfId="1" applyNumberFormat="1" applyFont="1" applyFill="1" applyBorder="1" applyAlignment="1" applyProtection="1">
      <protection locked="0"/>
    </xf>
    <xf numFmtId="0" fontId="27" fillId="13" borderId="42" xfId="0" applyFont="1" applyFill="1" applyBorder="1" applyAlignment="1" applyProtection="1">
      <alignment horizontal="left" wrapText="1"/>
      <protection locked="0"/>
    </xf>
    <xf numFmtId="3" fontId="28" fillId="13" borderId="6" xfId="0" applyNumberFormat="1" applyFont="1" applyFill="1" applyBorder="1" applyProtection="1">
      <protection locked="0"/>
    </xf>
    <xf numFmtId="3" fontId="27" fillId="13" borderId="43" xfId="1" applyNumberFormat="1" applyFont="1" applyFill="1" applyBorder="1" applyAlignment="1" applyProtection="1">
      <protection locked="0"/>
    </xf>
    <xf numFmtId="3" fontId="27" fillId="13" borderId="7" xfId="1" applyNumberFormat="1" applyFont="1" applyFill="1" applyBorder="1" applyAlignment="1" applyProtection="1">
      <alignment horizontal="right"/>
      <protection locked="0"/>
    </xf>
    <xf numFmtId="10" fontId="3" fillId="13" borderId="43" xfId="2" applyNumberFormat="1" applyFont="1" applyFill="1" applyBorder="1" applyAlignment="1" applyProtection="1">
      <alignment wrapText="1"/>
      <protection locked="0"/>
    </xf>
    <xf numFmtId="3" fontId="29" fillId="5" borderId="0" xfId="0" applyNumberFormat="1" applyFont="1" applyFill="1" applyAlignment="1" applyProtection="1">
      <alignment wrapText="1"/>
      <protection locked="0"/>
    </xf>
    <xf numFmtId="10" fontId="30" fillId="5" borderId="0" xfId="0" applyNumberFormat="1" applyFont="1" applyFill="1" applyAlignment="1" applyProtection="1">
      <alignment horizontal="right"/>
      <protection locked="0"/>
    </xf>
    <xf numFmtId="14" fontId="30" fillId="5" borderId="0" xfId="0" applyNumberFormat="1" applyFont="1" applyFill="1" applyAlignment="1" applyProtection="1">
      <alignment horizontal="right"/>
      <protection locked="0"/>
    </xf>
    <xf numFmtId="0" fontId="6" fillId="7" borderId="136" xfId="3" applyFill="1" applyBorder="1" applyAlignment="1" applyProtection="1">
      <alignment horizontal="left" vertical="top" wrapText="1" indent="2"/>
      <protection locked="0"/>
    </xf>
    <xf numFmtId="0" fontId="6" fillId="7" borderId="4" xfId="3" applyFill="1" applyBorder="1" applyAlignment="1" applyProtection="1">
      <alignment horizontal="left" vertical="top" wrapText="1" indent="2"/>
      <protection locked="0"/>
    </xf>
    <xf numFmtId="0" fontId="6" fillId="7" borderId="62" xfId="3" applyFill="1" applyBorder="1" applyAlignment="1" applyProtection="1">
      <alignment horizontal="left"/>
      <protection locked="0"/>
    </xf>
    <xf numFmtId="0" fontId="6" fillId="7" borderId="56" xfId="3" applyFill="1" applyBorder="1" applyAlignment="1" applyProtection="1">
      <alignment horizontal="left"/>
      <protection locked="0"/>
    </xf>
    <xf numFmtId="3" fontId="4" fillId="4" borderId="109" xfId="0" applyNumberFormat="1" applyFont="1" applyFill="1" applyBorder="1" applyAlignment="1" applyProtection="1">
      <alignment horizontal="center" vertical="center"/>
      <protection locked="0"/>
    </xf>
    <xf numFmtId="3" fontId="4" fillId="4" borderId="112" xfId="0" applyNumberFormat="1" applyFont="1" applyFill="1" applyBorder="1" applyAlignment="1" applyProtection="1">
      <alignment horizontal="center" vertical="center"/>
      <protection locked="0"/>
    </xf>
    <xf numFmtId="3" fontId="4" fillId="4" borderId="110" xfId="0" applyNumberFormat="1" applyFont="1" applyFill="1" applyBorder="1" applyAlignment="1" applyProtection="1">
      <alignment horizontal="center" vertical="center"/>
      <protection locked="0"/>
    </xf>
    <xf numFmtId="3" fontId="4" fillId="4" borderId="113" xfId="0" applyNumberFormat="1" applyFont="1" applyFill="1" applyBorder="1" applyAlignment="1" applyProtection="1">
      <alignment horizontal="center" vertical="center"/>
      <protection locked="0"/>
    </xf>
    <xf numFmtId="0" fontId="12" fillId="6" borderId="89" xfId="0" applyFont="1" applyFill="1" applyBorder="1" applyAlignment="1" applyProtection="1">
      <alignment horizontal="right" wrapText="1"/>
      <protection locked="0"/>
    </xf>
    <xf numFmtId="0" fontId="12" fillId="6" borderId="79" xfId="0" applyFont="1" applyFill="1" applyBorder="1" applyAlignment="1" applyProtection="1">
      <alignment horizontal="right" wrapText="1"/>
      <protection locked="0"/>
    </xf>
    <xf numFmtId="0" fontId="12" fillId="6" borderId="80" xfId="0" applyFont="1" applyFill="1" applyBorder="1" applyAlignment="1" applyProtection="1">
      <alignment horizontal="right" wrapText="1"/>
      <protection locked="0"/>
    </xf>
    <xf numFmtId="0" fontId="3" fillId="5" borderId="87" xfId="0" applyFont="1" applyFill="1" applyBorder="1" applyAlignment="1" applyProtection="1">
      <alignment horizontal="right" wrapText="1"/>
      <protection locked="0"/>
    </xf>
    <xf numFmtId="0" fontId="3" fillId="5" borderId="88" xfId="0" applyFont="1" applyFill="1" applyBorder="1" applyAlignment="1" applyProtection="1">
      <alignment horizontal="right" wrapText="1"/>
      <protection locked="0"/>
    </xf>
    <xf numFmtId="0" fontId="3" fillId="5" borderId="105" xfId="0" applyFont="1" applyFill="1" applyBorder="1" applyAlignment="1" applyProtection="1">
      <alignment horizontal="right" wrapText="1"/>
      <protection locked="0"/>
    </xf>
    <xf numFmtId="0" fontId="3" fillId="5" borderId="104" xfId="0" applyFont="1" applyFill="1" applyBorder="1" applyAlignment="1" applyProtection="1">
      <alignment horizontal="right" wrapText="1"/>
      <protection locked="0"/>
    </xf>
    <xf numFmtId="0" fontId="3" fillId="5" borderId="77" xfId="0" applyFont="1" applyFill="1" applyBorder="1" applyAlignment="1" applyProtection="1">
      <alignment horizontal="right" wrapText="1"/>
      <protection locked="0"/>
    </xf>
    <xf numFmtId="0" fontId="3" fillId="5" borderId="78" xfId="0" applyFont="1" applyFill="1" applyBorder="1" applyAlignment="1" applyProtection="1">
      <alignment horizontal="right" wrapText="1"/>
      <protection locked="0"/>
    </xf>
    <xf numFmtId="0" fontId="12" fillId="6" borderId="41" xfId="0" applyFont="1" applyFill="1" applyBorder="1" applyAlignment="1" applyProtection="1">
      <alignment horizontal="right" wrapText="1" indent="1"/>
      <protection locked="0"/>
    </xf>
    <xf numFmtId="0" fontId="12" fillId="6" borderId="52" xfId="0" applyFont="1" applyFill="1" applyBorder="1" applyAlignment="1" applyProtection="1">
      <alignment horizontal="right" wrapText="1" indent="1"/>
      <protection locked="0"/>
    </xf>
    <xf numFmtId="0" fontId="12" fillId="7" borderId="31" xfId="0" applyFont="1" applyFill="1" applyBorder="1" applyAlignment="1" applyProtection="1">
      <alignment horizontal="left" vertical="top" wrapText="1"/>
      <protection locked="0"/>
    </xf>
    <xf numFmtId="0" fontId="12" fillId="7" borderId="0" xfId="0" applyFont="1" applyFill="1" applyAlignment="1" applyProtection="1">
      <alignment horizontal="left" vertical="top" wrapText="1"/>
      <protection locked="0"/>
    </xf>
    <xf numFmtId="3" fontId="4" fillId="0" borderId="173" xfId="0" applyNumberFormat="1" applyFont="1" applyBorder="1" applyAlignment="1" applyProtection="1">
      <alignment horizontal="center" vertical="center" wrapText="1"/>
      <protection locked="0"/>
    </xf>
    <xf numFmtId="3" fontId="4" fillId="0" borderId="174" xfId="0" applyNumberFormat="1" applyFont="1" applyBorder="1" applyAlignment="1" applyProtection="1">
      <alignment horizontal="center" vertical="center" wrapText="1"/>
      <protection locked="0"/>
    </xf>
    <xf numFmtId="3" fontId="4" fillId="0" borderId="175" xfId="0" applyNumberFormat="1" applyFont="1" applyBorder="1" applyAlignment="1" applyProtection="1">
      <alignment horizontal="center" vertical="center" wrapText="1"/>
      <protection locked="0"/>
    </xf>
    <xf numFmtId="0" fontId="3" fillId="0" borderId="176" xfId="0" applyFont="1" applyBorder="1" applyAlignment="1" applyProtection="1">
      <alignment horizontal="center" vertical="center"/>
      <protection locked="0"/>
    </xf>
    <xf numFmtId="0" fontId="3" fillId="0" borderId="171" xfId="0" applyFont="1" applyBorder="1" applyAlignment="1" applyProtection="1">
      <alignment horizontal="center" vertical="center"/>
      <protection locked="0"/>
    </xf>
    <xf numFmtId="0" fontId="3" fillId="0" borderId="172" xfId="0" applyFont="1" applyBorder="1" applyAlignment="1" applyProtection="1">
      <alignment horizontal="center" vertical="center"/>
      <protection locked="0"/>
    </xf>
    <xf numFmtId="3" fontId="0" fillId="5" borderId="3" xfId="0" applyNumberFormat="1" applyFill="1" applyBorder="1" applyAlignment="1" applyProtection="1">
      <alignment horizontal="center"/>
      <protection locked="0"/>
    </xf>
    <xf numFmtId="3" fontId="0" fillId="5" borderId="23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3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08" xfId="0" applyNumberFormat="1" applyFont="1" applyFill="1" applyBorder="1" applyAlignment="1" applyProtection="1">
      <alignment horizontal="center" vertical="center"/>
      <protection locked="0"/>
    </xf>
    <xf numFmtId="3" fontId="4" fillId="4" borderId="115" xfId="0" applyNumberFormat="1" applyFont="1" applyFill="1" applyBorder="1" applyAlignment="1" applyProtection="1">
      <alignment horizontal="center" vertical="center"/>
      <protection locked="0"/>
    </xf>
    <xf numFmtId="3" fontId="4" fillId="4" borderId="108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15" xfId="0" applyNumberFormat="1" applyFont="1" applyFill="1" applyBorder="1" applyAlignment="1" applyProtection="1">
      <alignment horizontal="center" vertical="center" wrapText="1"/>
      <protection locked="0"/>
    </xf>
    <xf numFmtId="170" fontId="1" fillId="4" borderId="74" xfId="0" applyNumberFormat="1" applyFont="1" applyFill="1" applyBorder="1" applyAlignment="1" applyProtection="1">
      <alignment horizontal="left" wrapText="1" indent="1"/>
      <protection locked="0"/>
    </xf>
    <xf numFmtId="170" fontId="1" fillId="4" borderId="75" xfId="0" applyNumberFormat="1" applyFont="1" applyFill="1" applyBorder="1" applyAlignment="1" applyProtection="1">
      <alignment horizontal="left" wrapText="1" indent="1"/>
      <protection locked="0"/>
    </xf>
    <xf numFmtId="0" fontId="4" fillId="4" borderId="153" xfId="0" applyFont="1" applyFill="1" applyBorder="1" applyAlignment="1" applyProtection="1">
      <alignment horizontal="left"/>
      <protection locked="0"/>
    </xf>
    <xf numFmtId="0" fontId="4" fillId="4" borderId="36" xfId="0" applyFont="1" applyFill="1" applyBorder="1" applyAlignment="1" applyProtection="1">
      <alignment horizontal="left"/>
      <protection locked="0"/>
    </xf>
    <xf numFmtId="3" fontId="4" fillId="4" borderId="44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5" xfId="0" applyNumberFormat="1" applyFont="1" applyFill="1" applyBorder="1" applyAlignment="1" applyProtection="1">
      <alignment horizontal="center"/>
      <protection locked="0"/>
    </xf>
    <xf numFmtId="3" fontId="4" fillId="4" borderId="55" xfId="0" applyNumberFormat="1" applyFont="1" applyFill="1" applyBorder="1" applyAlignment="1" applyProtection="1">
      <alignment horizontal="center"/>
      <protection locked="0"/>
    </xf>
    <xf numFmtId="3" fontId="4" fillId="4" borderId="56" xfId="0" applyNumberFormat="1" applyFont="1" applyFill="1" applyBorder="1" applyAlignment="1" applyProtection="1">
      <alignment horizontal="center"/>
      <protection locked="0"/>
    </xf>
    <xf numFmtId="3" fontId="4" fillId="4" borderId="61" xfId="0" applyNumberFormat="1" applyFont="1" applyFill="1" applyBorder="1" applyAlignment="1" applyProtection="1">
      <alignment horizontal="center"/>
      <protection locked="0"/>
    </xf>
    <xf numFmtId="3" fontId="1" fillId="4" borderId="22" xfId="0" applyNumberFormat="1" applyFont="1" applyFill="1" applyBorder="1" applyAlignment="1" applyProtection="1">
      <alignment horizontal="center" vertical="center"/>
      <protection locked="0"/>
    </xf>
    <xf numFmtId="3" fontId="1" fillId="4" borderId="3" xfId="0" applyNumberFormat="1" applyFont="1" applyFill="1" applyBorder="1" applyAlignment="1" applyProtection="1">
      <alignment horizontal="center" vertical="center"/>
      <protection locked="0"/>
    </xf>
    <xf numFmtId="3" fontId="1" fillId="4" borderId="23" xfId="0" applyNumberFormat="1" applyFont="1" applyFill="1" applyBorder="1" applyAlignment="1" applyProtection="1">
      <alignment horizontal="center" vertical="center"/>
      <protection locked="0"/>
    </xf>
    <xf numFmtId="3" fontId="1" fillId="4" borderId="26" xfId="0" applyNumberFormat="1" applyFont="1" applyFill="1" applyBorder="1" applyAlignment="1" applyProtection="1">
      <alignment horizontal="center" vertical="center"/>
      <protection locked="0"/>
    </xf>
    <xf numFmtId="3" fontId="1" fillId="4" borderId="4" xfId="0" applyNumberFormat="1" applyFont="1" applyFill="1" applyBorder="1" applyAlignment="1" applyProtection="1">
      <alignment horizontal="center" vertical="center"/>
      <protection locked="0"/>
    </xf>
    <xf numFmtId="3" fontId="1" fillId="4" borderId="27" xfId="0" applyNumberFormat="1" applyFont="1" applyFill="1" applyBorder="1" applyAlignment="1" applyProtection="1">
      <alignment horizontal="center" vertical="center"/>
      <protection locked="0"/>
    </xf>
    <xf numFmtId="0" fontId="4" fillId="13" borderId="5" xfId="0" applyFont="1" applyFill="1" applyBorder="1" applyAlignment="1" applyProtection="1">
      <alignment horizontal="left" wrapText="1"/>
      <protection locked="0"/>
    </xf>
    <xf numFmtId="0" fontId="4" fillId="13" borderId="6" xfId="0" applyFont="1" applyFill="1" applyBorder="1" applyAlignment="1" applyProtection="1">
      <alignment horizontal="left" wrapText="1"/>
      <protection locked="0"/>
    </xf>
    <xf numFmtId="0" fontId="4" fillId="13" borderId="43" xfId="0" applyFont="1" applyFill="1" applyBorder="1" applyAlignment="1" applyProtection="1">
      <alignment horizontal="left" wrapText="1"/>
      <protection locked="0"/>
    </xf>
    <xf numFmtId="0" fontId="27" fillId="13" borderId="5" xfId="0" applyFont="1" applyFill="1" applyBorder="1" applyAlignment="1" applyProtection="1">
      <alignment horizontal="left" wrapText="1"/>
      <protection locked="0"/>
    </xf>
    <xf numFmtId="0" fontId="27" fillId="13" borderId="6" xfId="0" applyFont="1" applyFill="1" applyBorder="1" applyAlignment="1" applyProtection="1">
      <alignment horizontal="left" wrapText="1"/>
      <protection locked="0"/>
    </xf>
    <xf numFmtId="0" fontId="27" fillId="13" borderId="43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10" fontId="0" fillId="2" borderId="31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10" fontId="21" fillId="12" borderId="62" xfId="0" applyNumberFormat="1" applyFont="1" applyFill="1" applyBorder="1" applyAlignment="1" applyProtection="1">
      <alignment horizontal="right"/>
      <protection locked="0"/>
    </xf>
    <xf numFmtId="10" fontId="21" fillId="12" borderId="56" xfId="0" applyNumberFormat="1" applyFont="1" applyFill="1" applyBorder="1" applyAlignment="1" applyProtection="1">
      <alignment horizontal="right"/>
      <protection locked="0"/>
    </xf>
    <xf numFmtId="10" fontId="0" fillId="2" borderId="8" xfId="0" applyNumberFormat="1" applyFill="1" applyBorder="1" applyAlignment="1" applyProtection="1">
      <alignment horizontal="right"/>
      <protection locked="0"/>
    </xf>
    <xf numFmtId="10" fontId="0" fillId="2" borderId="9" xfId="0" applyNumberFormat="1" applyFill="1" applyBorder="1" applyAlignment="1" applyProtection="1">
      <alignment horizontal="right"/>
      <protection locked="0"/>
    </xf>
    <xf numFmtId="0" fontId="3" fillId="2" borderId="130" xfId="0" applyFont="1" applyFill="1" applyBorder="1" applyAlignment="1" applyProtection="1">
      <alignment horizontal="right" wrapText="1"/>
      <protection locked="0"/>
    </xf>
    <xf numFmtId="0" fontId="3" fillId="2" borderId="131" xfId="0" applyFont="1" applyFill="1" applyBorder="1" applyAlignment="1" applyProtection="1">
      <alignment horizontal="right" wrapText="1"/>
      <protection locked="0"/>
    </xf>
    <xf numFmtId="0" fontId="3" fillId="2" borderId="132" xfId="0" applyFont="1" applyFill="1" applyBorder="1" applyAlignment="1" applyProtection="1">
      <alignment horizontal="right" wrapText="1"/>
      <protection locked="0"/>
    </xf>
    <xf numFmtId="0" fontId="3" fillId="2" borderId="133" xfId="0" applyFont="1" applyFill="1" applyBorder="1" applyAlignment="1" applyProtection="1">
      <alignment horizontal="right" wrapText="1"/>
      <protection locked="0"/>
    </xf>
    <xf numFmtId="0" fontId="3" fillId="2" borderId="134" xfId="0" applyFont="1" applyFill="1" applyBorder="1" applyAlignment="1" applyProtection="1">
      <alignment horizontal="right" wrapText="1"/>
      <protection locked="0"/>
    </xf>
    <xf numFmtId="0" fontId="3" fillId="2" borderId="135" xfId="0" applyFont="1" applyFill="1" applyBorder="1" applyAlignment="1" applyProtection="1">
      <alignment horizontal="right" wrapText="1"/>
      <protection locked="0"/>
    </xf>
    <xf numFmtId="0" fontId="3" fillId="2" borderId="136" xfId="0" quotePrefix="1" applyFont="1" applyFill="1" applyBorder="1" applyAlignment="1" applyProtection="1">
      <alignment horizontal="center"/>
      <protection locked="0"/>
    </xf>
    <xf numFmtId="0" fontId="3" fillId="2" borderId="27" xfId="0" quotePrefix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0" fontId="0" fillId="2" borderId="32" xfId="0" applyFill="1" applyBorder="1" applyAlignment="1">
      <alignment horizontal="left"/>
    </xf>
    <xf numFmtId="0" fontId="4" fillId="4" borderId="8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32" xfId="0" applyFont="1" applyFill="1" applyBorder="1" applyAlignment="1">
      <alignment horizontal="left"/>
    </xf>
    <xf numFmtId="3" fontId="3" fillId="0" borderId="22" xfId="0" applyNumberFormat="1" applyFont="1" applyBorder="1" applyAlignment="1" applyProtection="1">
      <alignment horizontal="right" vertical="center"/>
      <protection locked="0"/>
    </xf>
    <xf numFmtId="14" fontId="3" fillId="5" borderId="196" xfId="0" applyNumberFormat="1" applyFont="1" applyFill="1" applyBorder="1" applyAlignment="1" applyProtection="1">
      <alignment horizontal="left" vertical="center" wrapText="1"/>
      <protection locked="0"/>
    </xf>
    <xf numFmtId="3" fontId="4" fillId="4" borderId="197" xfId="0" applyNumberFormat="1" applyFont="1" applyFill="1" applyBorder="1" applyAlignment="1" applyProtection="1">
      <alignment horizontal="center" vertical="center"/>
      <protection locked="0"/>
    </xf>
    <xf numFmtId="3" fontId="4" fillId="4" borderId="198" xfId="0" applyNumberFormat="1" applyFont="1" applyFill="1" applyBorder="1" applyAlignment="1" applyProtection="1">
      <alignment horizontal="center" vertical="center"/>
      <protection locked="0"/>
    </xf>
    <xf numFmtId="3" fontId="4" fillId="4" borderId="199" xfId="0" applyNumberFormat="1" applyFont="1" applyFill="1" applyBorder="1" applyAlignment="1" applyProtection="1">
      <alignment horizontal="center" vertical="center"/>
      <protection locked="0"/>
    </xf>
    <xf numFmtId="3" fontId="4" fillId="4" borderId="200" xfId="0" applyNumberFormat="1" applyFont="1" applyFill="1" applyBorder="1" applyAlignment="1" applyProtection="1">
      <alignment horizontal="center" vertical="center"/>
      <protection locked="0"/>
    </xf>
    <xf numFmtId="3" fontId="4" fillId="4" borderId="200" xfId="0" applyNumberFormat="1" applyFont="1" applyFill="1" applyBorder="1" applyAlignment="1" applyProtection="1">
      <alignment horizontal="center" wrapText="1"/>
      <protection locked="0"/>
    </xf>
    <xf numFmtId="3" fontId="4" fillId="4" borderId="201" xfId="0" applyNumberFormat="1" applyFont="1" applyFill="1" applyBorder="1" applyAlignment="1" applyProtection="1">
      <alignment vertical="center" wrapText="1"/>
      <protection locked="0"/>
    </xf>
    <xf numFmtId="3" fontId="4" fillId="4" borderId="187" xfId="0" applyNumberFormat="1" applyFont="1" applyFill="1" applyBorder="1" applyAlignment="1" applyProtection="1">
      <alignment vertical="center" wrapText="1"/>
      <protection locked="0"/>
    </xf>
    <xf numFmtId="3" fontId="4" fillId="4" borderId="201" xfId="0" applyNumberFormat="1" applyFont="1" applyFill="1" applyBorder="1" applyAlignment="1" applyProtection="1">
      <alignment horizontal="center"/>
      <protection locked="0"/>
    </xf>
    <xf numFmtId="3" fontId="4" fillId="4" borderId="187" xfId="0" applyNumberFormat="1" applyFont="1" applyFill="1" applyBorder="1" applyAlignment="1" applyProtection="1">
      <alignment horizontal="center"/>
      <protection locked="0"/>
    </xf>
    <xf numFmtId="3" fontId="4" fillId="4" borderId="202" xfId="0" applyNumberFormat="1" applyFont="1" applyFill="1" applyBorder="1" applyAlignment="1" applyProtection="1">
      <alignment horizontal="center"/>
      <protection locked="0"/>
    </xf>
    <xf numFmtId="3" fontId="4" fillId="4" borderId="203" xfId="0" applyNumberFormat="1" applyFont="1" applyFill="1" applyBorder="1" applyAlignment="1" applyProtection="1">
      <alignment horizontal="center"/>
      <protection locked="0"/>
    </xf>
    <xf numFmtId="3" fontId="4" fillId="4" borderId="204" xfId="0" applyNumberFormat="1" applyFont="1" applyFill="1" applyBorder="1" applyAlignment="1" applyProtection="1">
      <alignment horizontal="center" vertical="center"/>
      <protection locked="0"/>
    </xf>
    <xf numFmtId="3" fontId="4" fillId="4" borderId="205" xfId="0" applyNumberFormat="1" applyFont="1" applyFill="1" applyBorder="1" applyAlignment="1" applyProtection="1">
      <alignment horizontal="right"/>
      <protection locked="0"/>
    </xf>
    <xf numFmtId="0" fontId="4" fillId="0" borderId="206" xfId="0" applyFont="1" applyBorder="1" applyProtection="1">
      <protection locked="0"/>
    </xf>
    <xf numFmtId="3" fontId="0" fillId="0" borderId="207" xfId="0" applyNumberFormat="1" applyBorder="1" applyAlignment="1" applyProtection="1">
      <alignment horizontal="right"/>
      <protection locked="0"/>
    </xf>
    <xf numFmtId="0" fontId="7" fillId="0" borderId="208" xfId="0" applyFont="1" applyBorder="1" applyAlignment="1" applyProtection="1">
      <alignment horizontal="left" wrapText="1" indent="1"/>
      <protection locked="0"/>
    </xf>
    <xf numFmtId="3" fontId="15" fillId="6" borderId="209" xfId="1" applyNumberFormat="1" applyFont="1" applyFill="1" applyBorder="1" applyAlignment="1" applyProtection="1">
      <alignment horizontal="right"/>
      <protection locked="0"/>
    </xf>
    <xf numFmtId="0" fontId="7" fillId="0" borderId="210" xfId="0" applyFont="1" applyBorder="1" applyAlignment="1" applyProtection="1">
      <alignment horizontal="left" wrapText="1" indent="1"/>
      <protection locked="0"/>
    </xf>
    <xf numFmtId="3" fontId="15" fillId="6" borderId="211" xfId="1" applyNumberFormat="1" applyFont="1" applyFill="1" applyBorder="1" applyAlignment="1" applyProtection="1">
      <alignment horizontal="right"/>
      <protection locked="0"/>
    </xf>
    <xf numFmtId="0" fontId="7" fillId="0" borderId="212" xfId="0" applyFont="1" applyBorder="1" applyAlignment="1" applyProtection="1">
      <alignment horizontal="left" wrapText="1" indent="1"/>
      <protection locked="0"/>
    </xf>
    <xf numFmtId="3" fontId="15" fillId="6" borderId="213" xfId="1" applyNumberFormat="1" applyFont="1" applyFill="1" applyBorder="1" applyAlignment="1" applyProtection="1">
      <alignment horizontal="right"/>
      <protection locked="0"/>
    </xf>
    <xf numFmtId="0" fontId="4" fillId="6" borderId="214" xfId="0" applyFont="1" applyFill="1" applyBorder="1" applyAlignment="1" applyProtection="1">
      <alignment horizontal="left"/>
      <protection locked="0"/>
    </xf>
    <xf numFmtId="3" fontId="4" fillId="6" borderId="215" xfId="1" applyNumberFormat="1" applyFont="1" applyFill="1" applyBorder="1" applyAlignment="1" applyProtection="1">
      <alignment horizontal="right"/>
      <protection locked="0"/>
    </xf>
    <xf numFmtId="0" fontId="21" fillId="12" borderId="216" xfId="0" applyFont="1" applyFill="1" applyBorder="1" applyAlignment="1" applyProtection="1">
      <alignment horizontal="left"/>
      <protection locked="0"/>
    </xf>
    <xf numFmtId="0" fontId="21" fillId="12" borderId="217" xfId="0" applyFont="1" applyFill="1" applyBorder="1" applyAlignment="1" applyProtection="1">
      <alignment horizontal="left"/>
      <protection locked="0"/>
    </xf>
    <xf numFmtId="0" fontId="21" fillId="12" borderId="218" xfId="0" applyFont="1" applyFill="1" applyBorder="1" applyAlignment="1" applyProtection="1">
      <alignment horizontal="left"/>
      <protection locked="0"/>
    </xf>
    <xf numFmtId="3" fontId="21" fillId="12" borderId="219" xfId="1" applyNumberFormat="1" applyFont="1" applyFill="1" applyBorder="1" applyAlignment="1" applyProtection="1">
      <protection locked="0"/>
    </xf>
    <xf numFmtId="0" fontId="21" fillId="12" borderId="220" xfId="0" applyFont="1" applyFill="1" applyBorder="1" applyAlignment="1" applyProtection="1">
      <alignment horizontal="left"/>
      <protection locked="0"/>
    </xf>
    <xf numFmtId="3" fontId="22" fillId="12" borderId="217" xfId="0" applyNumberFormat="1" applyFont="1" applyFill="1" applyBorder="1" applyProtection="1">
      <protection locked="0"/>
    </xf>
    <xf numFmtId="3" fontId="21" fillId="12" borderId="217" xfId="1" applyNumberFormat="1" applyFont="1" applyFill="1" applyBorder="1" applyAlignment="1" applyProtection="1">
      <protection locked="0"/>
    </xf>
    <xf numFmtId="3" fontId="21" fillId="12" borderId="221" xfId="1" applyNumberFormat="1" applyFont="1" applyFill="1" applyBorder="1" applyAlignment="1" applyProtection="1">
      <alignment horizontal="right"/>
      <protection locked="0"/>
    </xf>
    <xf numFmtId="3" fontId="32" fillId="9" borderId="176" xfId="0" applyNumberFormat="1" applyFont="1" applyFill="1" applyBorder="1" applyAlignment="1" applyProtection="1">
      <alignment vertical="center"/>
      <protection locked="0"/>
    </xf>
    <xf numFmtId="3" fontId="13" fillId="9" borderId="172" xfId="0" applyNumberFormat="1" applyFont="1" applyFill="1" applyBorder="1" applyAlignment="1" applyProtection="1">
      <alignment vertical="center"/>
      <protection locked="0"/>
    </xf>
    <xf numFmtId="3" fontId="0" fillId="5" borderId="4" xfId="0" applyNumberFormat="1" applyFill="1" applyBorder="1" applyAlignment="1" applyProtection="1">
      <alignment horizontal="right"/>
      <protection locked="0"/>
    </xf>
    <xf numFmtId="3" fontId="31" fillId="6" borderId="173" xfId="0" applyNumberFormat="1" applyFont="1" applyFill="1" applyBorder="1" applyAlignment="1" applyProtection="1">
      <alignment horizontal="left"/>
      <protection locked="0"/>
    </xf>
    <xf numFmtId="3" fontId="13" fillId="6" borderId="175" xfId="0" applyNumberFormat="1" applyFont="1" applyFill="1" applyBorder="1" applyAlignment="1" applyProtection="1">
      <alignment horizontal="left"/>
      <protection locked="0"/>
    </xf>
    <xf numFmtId="3" fontId="1" fillId="4" borderId="222" xfId="0" applyNumberFormat="1" applyFont="1" applyFill="1" applyBorder="1" applyAlignment="1" applyProtection="1">
      <alignment horizontal="right" wrapText="1"/>
      <protection locked="0"/>
    </xf>
    <xf numFmtId="170" fontId="1" fillId="4" borderId="223" xfId="0" applyNumberFormat="1" applyFont="1" applyFill="1" applyBorder="1" applyAlignment="1" applyProtection="1">
      <alignment wrapText="1" indent="1"/>
      <protection locked="0"/>
    </xf>
    <xf numFmtId="170" fontId="1" fillId="4" borderId="74" xfId="0" applyNumberFormat="1" applyFont="1" applyFill="1" applyBorder="1" applyAlignment="1" applyProtection="1">
      <alignment wrapText="1" indent="1"/>
      <protection locked="0"/>
    </xf>
    <xf numFmtId="170" fontId="1" fillId="4" borderId="75" xfId="0" applyNumberFormat="1" applyFont="1" applyFill="1" applyBorder="1" applyAlignment="1" applyProtection="1">
      <alignment wrapText="1" indent="1"/>
      <protection locked="0"/>
    </xf>
    <xf numFmtId="3" fontId="4" fillId="11" borderId="173" xfId="0" applyNumberFormat="1" applyFont="1" applyFill="1" applyBorder="1" applyAlignment="1" applyProtection="1">
      <alignment horizontal="right"/>
      <protection locked="0"/>
    </xf>
    <xf numFmtId="3" fontId="4" fillId="4" borderId="198" xfId="0" applyNumberFormat="1" applyFont="1" applyFill="1" applyBorder="1" applyAlignment="1" applyProtection="1">
      <alignment horizontal="center" wrapText="1"/>
      <protection locked="0"/>
    </xf>
    <xf numFmtId="3" fontId="4" fillId="11" borderId="174" xfId="0" applyNumberFormat="1" applyFont="1" applyFill="1" applyBorder="1" applyAlignment="1" applyProtection="1">
      <alignment horizontal="right"/>
      <protection locked="0"/>
    </xf>
    <xf numFmtId="3" fontId="4" fillId="4" borderId="24" xfId="0" applyNumberFormat="1" applyFont="1" applyFill="1" applyBorder="1" applyProtection="1"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86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theme="6" tint="-0.499984740745262"/>
      </font>
    </dxf>
    <dxf>
      <font>
        <color rgb="FFFF0000"/>
      </font>
    </dxf>
    <dxf>
      <numFmt numFmtId="14" formatCode="0.00%"/>
    </dxf>
    <dxf>
      <numFmt numFmtId="3" formatCode="#,##0"/>
    </dxf>
    <dxf>
      <font>
        <color rgb="FF9C0006"/>
      </font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colors>
    <mruColors>
      <color rgb="FFFFFFCC"/>
      <color rgb="FFEAEAEA"/>
      <color rgb="FFE2E2E2"/>
      <color rgb="FFFFFF99"/>
      <color rgb="FF70130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299084</xdr:colOff>
      <xdr:row>1</xdr:row>
      <xdr:rowOff>59055</xdr:rowOff>
    </xdr:from>
    <xdr:to>
      <xdr:col>11</xdr:col>
      <xdr:colOff>390525</xdr:colOff>
      <xdr:row>10</xdr:row>
      <xdr:rowOff>161926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813934" y="220980"/>
          <a:ext cx="4434841" cy="1579246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Add K Award Cap based on the Table of IC-Specific Information linked in the FOA.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Select appropriate K Award calculator based on investigator salary type and enter their IU Salary information.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Add their Effort to the appropriate cells.  Please keep in mind minimum effort requirements.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Copy and paste Req. Salary information into main budget tab under the Salary columns.  It is okay to overwrite the current formulae.</a:t>
          </a:r>
        </a:p>
        <a:p>
          <a:pPr marL="171450" indent="-171450">
            <a:buFont typeface="Wingdings" panose="05000000000000000000" pitchFamily="2" charset="2"/>
            <a:buChar char="v"/>
          </a:pP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research.iu.edu/funding-proposals/proposals/budgets/rates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grants.nih.gov/grants/guide/notice-files/NOT-OD-05-004.htm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nifa.usda.gov/nifa-19-010-2018-farm-bill-indirect-cost-provision" TargetMode="External"/><Relationship Id="rId4" Type="http://schemas.openxmlformats.org/officeDocument/2006/relationships/hyperlink" Target="https://research.iu.edu/funding-proposals/proposals/budgets/ra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how-to-apply-application-guide/format-and-write/develop-your-budget.htm" TargetMode="External"/><Relationship Id="rId2" Type="http://schemas.openxmlformats.org/officeDocument/2006/relationships/hyperlink" Target="https://research.iu.edu/funding-proposals/proposals/budgets/rates.html" TargetMode="Externa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66"/>
  <sheetViews>
    <sheetView tabSelected="1" zoomScale="85" zoomScaleNormal="85" zoomScaleSheetLayoutView="55" workbookViewId="0">
      <pane ySplit="7" topLeftCell="A8" activePane="bottomLeft" state="frozen"/>
      <selection pane="bottomLeft" activeCell="U3" sqref="U3"/>
    </sheetView>
  </sheetViews>
  <sheetFormatPr defaultColWidth="8.85546875" defaultRowHeight="12.75" outlineLevelRow="1" outlineLevelCol="1"/>
  <cols>
    <col min="1" max="1" width="18.85546875" style="1" customWidth="1"/>
    <col min="2" max="2" width="20.5703125" style="1" customWidth="1"/>
    <col min="3" max="3" width="8.7109375" style="1" customWidth="1" outlineLevel="1"/>
    <col min="4" max="4" width="7.85546875" style="2" customWidth="1" outlineLevel="1"/>
    <col min="5" max="9" width="5.7109375" style="36" customWidth="1" outlineLevel="1"/>
    <col min="10" max="10" width="10.7109375" style="8" customWidth="1"/>
    <col min="11" max="12" width="10.5703125" style="8" customWidth="1"/>
    <col min="13" max="13" width="9.85546875" style="8" customWidth="1"/>
    <col min="14" max="15" width="9.85546875" style="6" customWidth="1"/>
    <col min="16" max="16" width="9.85546875" style="1" customWidth="1"/>
    <col min="17" max="18" width="9.85546875" style="6" customWidth="1"/>
    <col min="19" max="19" width="9.85546875" style="1" customWidth="1"/>
    <col min="20" max="21" width="9.85546875" style="6" customWidth="1"/>
    <col min="22" max="22" width="9.85546875" style="1" customWidth="1"/>
    <col min="23" max="24" width="9.85546875" style="6" customWidth="1"/>
    <col min="25" max="25" width="9.85546875" style="1" customWidth="1"/>
    <col min="26" max="27" width="9.85546875" style="6" customWidth="1"/>
    <col min="28" max="28" width="15.7109375" style="276" customWidth="1"/>
    <col min="29" max="29" width="3.7109375" style="6" customWidth="1"/>
    <col min="30" max="32" width="8.7109375" style="6" customWidth="1"/>
    <col min="33" max="33" width="8.7109375" style="15" customWidth="1"/>
    <col min="34" max="34" width="8.7109375" style="6" customWidth="1"/>
    <col min="35" max="35" width="12.42578125" style="1" bestFit="1" customWidth="1"/>
    <col min="36" max="36" width="9.5703125" style="1" customWidth="1"/>
    <col min="37" max="37" width="12.7109375" style="1" bestFit="1" customWidth="1"/>
    <col min="38" max="44" width="8.85546875" style="1"/>
    <col min="45" max="47" width="9.28515625" style="1" bestFit="1" customWidth="1"/>
    <col min="48" max="48" width="9.28515625" style="1" customWidth="1"/>
    <col min="49" max="50" width="8.85546875" style="1"/>
    <col min="51" max="51" width="9.28515625" style="1" bestFit="1" customWidth="1"/>
    <col min="52" max="16384" width="8.85546875" style="1"/>
  </cols>
  <sheetData>
    <row r="1" spans="1:37" ht="15" customHeight="1">
      <c r="A1" s="688" t="s">
        <v>0</v>
      </c>
      <c r="B1" s="838"/>
      <c r="C1" s="839"/>
      <c r="D1" s="839"/>
      <c r="E1" s="839"/>
      <c r="F1" s="839"/>
      <c r="G1" s="839"/>
      <c r="H1" s="839"/>
      <c r="I1" s="839"/>
      <c r="J1" s="839"/>
      <c r="K1" s="840"/>
      <c r="L1" s="604"/>
      <c r="M1" s="596"/>
      <c r="N1" s="597"/>
      <c r="O1" s="597"/>
      <c r="P1" s="601" t="s">
        <v>1</v>
      </c>
      <c r="Q1" s="804">
        <v>0.02</v>
      </c>
      <c r="R1" s="606"/>
      <c r="S1" s="814"/>
      <c r="T1" s="815" t="s">
        <v>2</v>
      </c>
      <c r="U1" s="816">
        <v>45728</v>
      </c>
      <c r="V1" s="606"/>
      <c r="W1" s="606"/>
      <c r="X1" s="606"/>
      <c r="Y1" s="606"/>
      <c r="Z1" s="606"/>
      <c r="AA1" s="607"/>
      <c r="AB1" s="608"/>
      <c r="AC1" s="609"/>
      <c r="AD1" s="414"/>
      <c r="AE1" s="414"/>
      <c r="AF1" s="414"/>
      <c r="AG1" s="610"/>
      <c r="AH1" s="414"/>
      <c r="AI1" s="609"/>
      <c r="AJ1" s="414"/>
      <c r="AK1" s="414"/>
    </row>
    <row r="2" spans="1:37">
      <c r="A2" s="618" t="s">
        <v>3</v>
      </c>
      <c r="B2" s="841"/>
      <c r="C2" s="842"/>
      <c r="D2" s="842"/>
      <c r="E2" s="842"/>
      <c r="F2" s="842"/>
      <c r="G2" s="842"/>
      <c r="H2" s="842"/>
      <c r="I2" s="842"/>
      <c r="J2" s="842"/>
      <c r="K2" s="843"/>
      <c r="L2" s="604"/>
      <c r="M2" s="599"/>
      <c r="N2" s="600"/>
      <c r="O2" s="600"/>
      <c r="P2" s="602" t="s">
        <v>4</v>
      </c>
      <c r="Q2" s="804">
        <v>0.02</v>
      </c>
      <c r="R2" s="411"/>
      <c r="S2" s="414"/>
      <c r="T2" s="414"/>
      <c r="U2" s="611"/>
      <c r="V2" s="611"/>
      <c r="W2" s="611"/>
      <c r="X2" s="611"/>
      <c r="Y2" s="611"/>
      <c r="Z2" s="611"/>
      <c r="AA2" s="611"/>
      <c r="AB2" s="612"/>
      <c r="AC2" s="613"/>
      <c r="AD2" s="414"/>
      <c r="AE2" s="414"/>
      <c r="AF2" s="414"/>
      <c r="AG2" s="610"/>
      <c r="AH2" s="414"/>
      <c r="AI2" s="613"/>
      <c r="AJ2" s="414"/>
      <c r="AK2" s="414"/>
    </row>
    <row r="3" spans="1:37">
      <c r="A3" s="619" t="s">
        <v>5</v>
      </c>
      <c r="B3" s="620">
        <v>45597</v>
      </c>
      <c r="C3" s="621"/>
      <c r="D3" s="621"/>
      <c r="E3" s="621"/>
      <c r="F3" s="621"/>
      <c r="G3" s="621"/>
      <c r="H3" s="621"/>
      <c r="I3" s="621"/>
      <c r="J3" s="621"/>
      <c r="K3" s="622"/>
      <c r="L3" s="604"/>
      <c r="M3" s="598"/>
      <c r="N3" s="595"/>
      <c r="O3" s="595"/>
      <c r="P3" s="603" t="s">
        <v>6</v>
      </c>
      <c r="Q3" s="805">
        <v>0</v>
      </c>
      <c r="R3" s="411"/>
      <c r="S3" s="414"/>
      <c r="T3" s="414"/>
      <c r="U3" s="423"/>
      <c r="V3" s="423"/>
      <c r="W3" s="423"/>
      <c r="X3" s="423"/>
      <c r="Y3" s="423"/>
      <c r="Z3" s="423"/>
      <c r="AA3" s="423"/>
      <c r="AB3" s="614"/>
      <c r="AC3" s="615"/>
      <c r="AD3" s="414"/>
      <c r="AE3" s="414"/>
      <c r="AF3" s="414"/>
      <c r="AG3" s="610"/>
      <c r="AH3" s="414"/>
      <c r="AI3" s="615"/>
      <c r="AJ3" s="414"/>
      <c r="AK3" s="414"/>
    </row>
    <row r="4" spans="1:37">
      <c r="A4" s="903" t="s">
        <v>7</v>
      </c>
      <c r="B4" s="904"/>
      <c r="C4" s="623"/>
      <c r="D4" s="623"/>
      <c r="E4" s="623"/>
      <c r="F4" s="623"/>
      <c r="G4" s="623"/>
      <c r="H4" s="623"/>
      <c r="I4" s="623"/>
      <c r="J4" s="623"/>
      <c r="K4" s="624"/>
      <c r="L4" s="604"/>
      <c r="M4" s="604"/>
      <c r="N4" s="414"/>
      <c r="O4" s="411"/>
      <c r="P4" s="414"/>
      <c r="Q4" s="411"/>
      <c r="R4" s="411"/>
      <c r="S4" s="414"/>
      <c r="T4" s="414"/>
      <c r="U4" s="423"/>
      <c r="V4" s="423"/>
      <c r="W4" s="423"/>
      <c r="X4" s="423"/>
      <c r="Y4" s="423"/>
      <c r="Z4" s="423"/>
      <c r="AA4" s="423"/>
      <c r="AB4" s="551"/>
      <c r="AC4" s="615"/>
      <c r="AD4" s="414"/>
      <c r="AE4" s="414"/>
      <c r="AF4" s="414"/>
      <c r="AG4" s="610"/>
      <c r="AH4" s="414"/>
      <c r="AI4" s="615"/>
      <c r="AJ4" s="414"/>
      <c r="AK4" s="414"/>
    </row>
    <row r="5" spans="1:37" ht="15.75" customHeight="1">
      <c r="A5" s="936" t="s">
        <v>8</v>
      </c>
      <c r="B5" s="937"/>
      <c r="C5" s="684"/>
      <c r="D5" s="453"/>
      <c r="E5" s="685"/>
      <c r="F5" s="685"/>
      <c r="G5" s="685"/>
      <c r="H5" s="685"/>
      <c r="I5" s="685"/>
      <c r="J5" s="686"/>
      <c r="K5" s="686"/>
      <c r="L5" s="414"/>
      <c r="M5" s="605"/>
      <c r="N5" s="414"/>
      <c r="O5" s="414"/>
      <c r="P5" s="414"/>
      <c r="Q5" s="414"/>
      <c r="R5" s="414"/>
      <c r="S5" s="414"/>
      <c r="T5" s="616"/>
      <c r="U5" s="414"/>
      <c r="V5" s="414"/>
      <c r="W5" s="617"/>
      <c r="X5" s="414"/>
      <c r="Y5" s="414"/>
      <c r="Z5" s="414"/>
      <c r="AA5" s="414"/>
      <c r="AB5" s="604"/>
      <c r="AC5" s="414"/>
      <c r="AD5" s="414"/>
      <c r="AE5" s="414"/>
      <c r="AF5" s="414"/>
      <c r="AG5" s="501"/>
      <c r="AH5" s="414"/>
      <c r="AI5" s="414"/>
      <c r="AJ5" s="414"/>
      <c r="AK5" s="414"/>
    </row>
    <row r="6" spans="1:37" ht="12.75" customHeight="1">
      <c r="A6" s="907" t="s">
        <v>9</v>
      </c>
      <c r="B6" s="908" t="s">
        <v>10</v>
      </c>
      <c r="C6" s="908" t="s">
        <v>11</v>
      </c>
      <c r="D6" s="909" t="s">
        <v>12</v>
      </c>
      <c r="E6" s="910"/>
      <c r="F6" s="911"/>
      <c r="G6" s="911" t="s">
        <v>13</v>
      </c>
      <c r="H6" s="911"/>
      <c r="I6" s="911"/>
      <c r="J6" s="909" t="s">
        <v>14</v>
      </c>
      <c r="K6" s="909" t="s">
        <v>15</v>
      </c>
      <c r="L6" s="909" t="s">
        <v>16</v>
      </c>
      <c r="M6" s="912"/>
      <c r="N6" s="913" t="s">
        <v>17</v>
      </c>
      <c r="O6" s="914"/>
      <c r="P6" s="912"/>
      <c r="Q6" s="913" t="s">
        <v>18</v>
      </c>
      <c r="R6" s="914"/>
      <c r="S6" s="912"/>
      <c r="T6" s="913" t="s">
        <v>19</v>
      </c>
      <c r="U6" s="914"/>
      <c r="V6" s="912"/>
      <c r="W6" s="913" t="s">
        <v>20</v>
      </c>
      <c r="X6" s="914"/>
      <c r="Y6" s="912"/>
      <c r="Z6" s="913" t="s">
        <v>21</v>
      </c>
      <c r="AA6" s="914"/>
      <c r="AB6" s="915" t="s">
        <v>22</v>
      </c>
      <c r="AC6" s="410"/>
      <c r="AD6" s="401" t="s">
        <v>23</v>
      </c>
      <c r="AE6" s="396"/>
      <c r="AF6" s="396"/>
      <c r="AG6" s="396"/>
      <c r="AH6" s="397"/>
      <c r="AI6" s="383" t="s">
        <v>24</v>
      </c>
      <c r="AJ6" s="384" t="s">
        <v>25</v>
      </c>
      <c r="AK6" s="414"/>
    </row>
    <row r="7" spans="1:37" ht="12.75" customHeight="1">
      <c r="A7" s="916"/>
      <c r="B7" s="824"/>
      <c r="C7" s="824"/>
      <c r="D7" s="119" t="s">
        <v>26</v>
      </c>
      <c r="E7" s="391"/>
      <c r="F7" s="392"/>
      <c r="G7" s="392" t="s">
        <v>27</v>
      </c>
      <c r="H7" s="392"/>
      <c r="I7" s="390"/>
      <c r="J7" s="119" t="s">
        <v>28</v>
      </c>
      <c r="K7" s="119" t="s">
        <v>26</v>
      </c>
      <c r="L7" s="119" t="s">
        <v>29</v>
      </c>
      <c r="M7" s="128">
        <f>B3</f>
        <v>45597</v>
      </c>
      <c r="N7" s="128" t="s">
        <v>30</v>
      </c>
      <c r="O7" s="129">
        <f>EDATE(M7,12)-1</f>
        <v>45961</v>
      </c>
      <c r="P7" s="130">
        <f>EDATE(M7,12)</f>
        <v>45962</v>
      </c>
      <c r="Q7" s="128" t="s">
        <v>30</v>
      </c>
      <c r="R7" s="129">
        <f>EDATE(P7,12)-1</f>
        <v>46326</v>
      </c>
      <c r="S7" s="130">
        <f>EDATE(P7,12)</f>
        <v>46327</v>
      </c>
      <c r="T7" s="128" t="s">
        <v>30</v>
      </c>
      <c r="U7" s="129">
        <f>EDATE(S7,12)-1</f>
        <v>46691</v>
      </c>
      <c r="V7" s="130">
        <f>EDATE(S7,12)</f>
        <v>46692</v>
      </c>
      <c r="W7" s="128" t="s">
        <v>30</v>
      </c>
      <c r="X7" s="129">
        <f>EDATE(V7,12)-1</f>
        <v>47057</v>
      </c>
      <c r="Y7" s="130">
        <f>EDATE(V7,12)</f>
        <v>47058</v>
      </c>
      <c r="Z7" s="128" t="s">
        <v>30</v>
      </c>
      <c r="AA7" s="129">
        <f>EDATE(Y7,12)-1</f>
        <v>47422</v>
      </c>
      <c r="AB7" s="917"/>
      <c r="AC7" s="410"/>
      <c r="AD7" s="398"/>
      <c r="AE7" s="399"/>
      <c r="AF7" s="399"/>
      <c r="AG7" s="399"/>
      <c r="AH7" s="400"/>
      <c r="AI7" s="402"/>
      <c r="AJ7" s="403"/>
      <c r="AK7" s="414"/>
    </row>
    <row r="8" spans="1:37">
      <c r="A8" s="918" t="s">
        <v>31</v>
      </c>
      <c r="B8" s="84"/>
      <c r="C8" s="84"/>
      <c r="D8" s="85"/>
      <c r="E8" s="86">
        <v>1</v>
      </c>
      <c r="F8" s="86">
        <v>2</v>
      </c>
      <c r="G8" s="86">
        <v>3</v>
      </c>
      <c r="H8" s="86">
        <v>4</v>
      </c>
      <c r="I8" s="86">
        <v>5</v>
      </c>
      <c r="J8" s="87"/>
      <c r="K8" s="87"/>
      <c r="L8" s="87"/>
      <c r="M8" s="88" t="s">
        <v>32</v>
      </c>
      <c r="N8" s="89" t="s">
        <v>28</v>
      </c>
      <c r="O8" s="90" t="s">
        <v>16</v>
      </c>
      <c r="P8" s="88" t="s">
        <v>32</v>
      </c>
      <c r="Q8" s="91" t="s">
        <v>28</v>
      </c>
      <c r="R8" s="92" t="s">
        <v>16</v>
      </c>
      <c r="S8" s="93" t="s">
        <v>32</v>
      </c>
      <c r="T8" s="94" t="s">
        <v>28</v>
      </c>
      <c r="U8" s="92" t="s">
        <v>16</v>
      </c>
      <c r="V8" s="88" t="s">
        <v>32</v>
      </c>
      <c r="W8" s="91" t="s">
        <v>28</v>
      </c>
      <c r="X8" s="92" t="s">
        <v>16</v>
      </c>
      <c r="Y8" s="88" t="s">
        <v>32</v>
      </c>
      <c r="Z8" s="91" t="s">
        <v>28</v>
      </c>
      <c r="AA8" s="92" t="s">
        <v>16</v>
      </c>
      <c r="AB8" s="919"/>
      <c r="AC8" s="411"/>
      <c r="AD8" s="226" t="s">
        <v>17</v>
      </c>
      <c r="AE8" s="226" t="s">
        <v>18</v>
      </c>
      <c r="AF8" s="226" t="s">
        <v>19</v>
      </c>
      <c r="AG8" s="227" t="s">
        <v>20</v>
      </c>
      <c r="AH8" s="226" t="s">
        <v>21</v>
      </c>
      <c r="AI8" s="109" t="s">
        <v>33</v>
      </c>
      <c r="AJ8" s="109" t="s">
        <v>34</v>
      </c>
      <c r="AK8" s="414"/>
    </row>
    <row r="9" spans="1:37">
      <c r="A9" s="920"/>
      <c r="B9" s="78" t="s">
        <v>35</v>
      </c>
      <c r="C9" s="108"/>
      <c r="D9" s="79"/>
      <c r="E9" s="254">
        <v>0</v>
      </c>
      <c r="F9" s="254">
        <v>0</v>
      </c>
      <c r="G9" s="254">
        <v>0</v>
      </c>
      <c r="H9" s="254">
        <v>0</v>
      </c>
      <c r="I9" s="254">
        <v>0</v>
      </c>
      <c r="J9" s="237">
        <v>0</v>
      </c>
      <c r="K9" s="79"/>
      <c r="L9" s="165">
        <f>IFERROR(VLOOKUP(K9,'Additional Calculations'!$L$2:$M$11,2,FALSE),0)</f>
        <v>0</v>
      </c>
      <c r="M9" s="239">
        <f>IF($D9="12-month",12*E9, IF($D9="9-month",9*E9, IF($D9="summer", 3*E9, IF($D9="grad",E9*6, IF($D9="hourly",E9/160,0)))))</f>
        <v>0</v>
      </c>
      <c r="N9" s="240">
        <f>ROUND(IF(D9="12-month",E9*J9,IF(D9="9-month",E9*J9,IF(D9="summer",J9*0.025*13*E9,IF(D9="grad",E9*J9,IF(D9="hourly",E9*J9,0))))),0)</f>
        <v>0</v>
      </c>
      <c r="O9" s="241">
        <f>ROUND(IF($K9&lt;&gt;"grad",N9*$L9,$L9*$E9),0)</f>
        <v>0</v>
      </c>
      <c r="P9" s="242">
        <f t="shared" ref="P9:P40" si="0">IF($D9="12-month",12*F9, IF($D9="9-month",9*F9, IF($D9="summer", 3*F9, IF($D9="grad",F9*6, IF($D9="hourly",F9/160,0)))))</f>
        <v>0</v>
      </c>
      <c r="Q9" s="243">
        <f>ROUND((IF(D9="12-month",F9*J9,IF(D9="9-month",F9*J9,IF(D9="summer",J9*0.025*13*F9,IF(D9="grad",F9*J9,IF(D9="hourly",F9*J9,))))))*(1+$Q$1),0)</f>
        <v>0</v>
      </c>
      <c r="R9" s="244">
        <f>ROUND(IF($K9&lt;&gt;"grad",$Q9*$L9,($L9*$F9)*(1+$Q$2)),0)</f>
        <v>0</v>
      </c>
      <c r="S9" s="242">
        <f t="shared" ref="S9:S40" si="1">IF($D9="12-month",12*G9, IF($D9="9-month",9*G9, IF($D9="summer", 3*G9, IF($D9="grad",G9*6, IF($D9="hourly",G9/160,0)))))</f>
        <v>0</v>
      </c>
      <c r="T9" s="243">
        <f>ROUND((IF(D9="12-month",G9*J9,IF(D9="9-month",G9*J9,IF(D9="summer",J9*0.025*13*G9,IF(D9="grad",G9*J9,IF(D9="hourly",G9*J9,))))))*((1+$Q$1)^2),0)</f>
        <v>0</v>
      </c>
      <c r="U9" s="244">
        <f>ROUND(IF($K9&lt;&gt;"grad",$T9*$L9,($L9*$G9)*((1+$Q$2)^2)),0)</f>
        <v>0</v>
      </c>
      <c r="V9" s="242">
        <f t="shared" ref="V9:V40" si="2">IF($D9="12-month",12*H9, IF($D9="9-month",9*H9, IF($D9="summer", 3*H9, IF($D9="grad",H9*6, IF($D9="hourly",H9/160,0)))))</f>
        <v>0</v>
      </c>
      <c r="W9" s="243">
        <f>ROUND((IF(D9="12-month",H9*J9,IF(D9="9-month",H9*J9,IF(D9="summer",J9*0.025*13*H9,IF(D9="grad",H9*J9,IF(D9="hourly",H9*J9,))))))*((1+$Q$1)^3),0)</f>
        <v>0</v>
      </c>
      <c r="X9" s="244">
        <f>ROUND(IF($K9&lt;&gt;"grad",$W9*$L9,($L9*$H9)*((1+$Q$2)^3)),0)</f>
        <v>0</v>
      </c>
      <c r="Y9" s="242">
        <f t="shared" ref="Y9:Y40" si="3">IF($D9="12-month",12*I9, IF($D9="9-month",9*I9, IF($D9="summer", 3*I9, IF($D9="grad",I9*6, IF($D9="hourly",I9/160,0)))))</f>
        <v>0</v>
      </c>
      <c r="Z9" s="245">
        <f>ROUND((IF(D9="12-month",I9*J9,IF(D9="9-month",I9*J9,IF(D9="summer",J9*0.025*13*I9,IF(D9="grad",I9*J9,IF(D9="hourly",I9*J9,))))))*((1+$Q$1)^4),0)</f>
        <v>0</v>
      </c>
      <c r="AA9" s="244">
        <f>ROUND(IF($K9&lt;&gt;"grad",$Z9*$L9,($L9*$I9)*((1+$Q$2)^4)),0)</f>
        <v>0</v>
      </c>
      <c r="AB9" s="921">
        <f t="shared" ref="AB9:AB40" si="4">ROUND(SUM(N9,O9,Q9,R9,T9,U9,W9,X9,Z9,AA9),0)</f>
        <v>0</v>
      </c>
      <c r="AC9" s="762"/>
      <c r="AD9" s="228">
        <f t="shared" ref="AD9:AD40" si="5">J9</f>
        <v>0</v>
      </c>
      <c r="AE9" s="229">
        <f>ROUND(AD9*(1+$Q$1),0)</f>
        <v>0</v>
      </c>
      <c r="AF9" s="229">
        <f>ROUND(AE9*(1+$Q$1),0)</f>
        <v>0</v>
      </c>
      <c r="AG9" s="229">
        <f>ROUND(AF9*(1+$Q$1),0)</f>
        <v>0</v>
      </c>
      <c r="AH9" s="230">
        <f>ROUND(AG9*(1+$Q$1),0)</f>
        <v>0</v>
      </c>
      <c r="AI9" s="110"/>
      <c r="AJ9" s="111"/>
      <c r="AK9" s="414"/>
    </row>
    <row r="10" spans="1:37">
      <c r="A10" s="922"/>
      <c r="B10" s="32"/>
      <c r="C10" s="108"/>
      <c r="D10" s="79"/>
      <c r="E10" s="254">
        <v>0</v>
      </c>
      <c r="F10" s="254">
        <v>0</v>
      </c>
      <c r="G10" s="254">
        <v>0</v>
      </c>
      <c r="H10" s="254">
        <v>0</v>
      </c>
      <c r="I10" s="254">
        <v>0</v>
      </c>
      <c r="J10" s="237">
        <v>0</v>
      </c>
      <c r="K10" s="79"/>
      <c r="L10" s="165">
        <f>IFERROR(VLOOKUP(K10,'Additional Calculations'!$L$2:$M$11,2,FALSE),0)</f>
        <v>0</v>
      </c>
      <c r="M10" s="246">
        <f t="shared" ref="M10:M40" si="6">IF($D10="12-month",12*E10, IF($D10="9-month",9*E10, IF($D10="summer", 3*E10, IF($D10="grad",E10*6, IF($D10="hourly",E10/160,0)))))</f>
        <v>0</v>
      </c>
      <c r="N10" s="247">
        <f t="shared" ref="N10:N40" si="7">ROUND(IF(D10="12-month",E10*J10,IF(D10="9-month",E10*J10,IF(D10="summer",J10*0.025*13*E10,IF(D10="grad",E10*J10,IF(D10="hourly",E10*J10,))))),0)</f>
        <v>0</v>
      </c>
      <c r="O10" s="248">
        <f t="shared" ref="O10:O40" si="8">ROUND(IF($K10&lt;&gt;"grad",N10*$L10,$L10*$E10),0)</f>
        <v>0</v>
      </c>
      <c r="P10" s="249">
        <f t="shared" si="0"/>
        <v>0</v>
      </c>
      <c r="Q10" s="243">
        <f>ROUND((IF(D10="12-month",F10*J10,IF(D10="9-month",F10*J10,IF(D10="summer",J10*0.025*13*F10,IF(D10="grad",F10*J10,IF(D10="hourly",F10*J10,))))))*(1+$Q$1),0)</f>
        <v>0</v>
      </c>
      <c r="R10" s="250">
        <f>ROUND(IF($K10&lt;&gt;"grad",$Q10*$L10,($L10*$F10)*(1+$Q$2)),0)</f>
        <v>0</v>
      </c>
      <c r="S10" s="249">
        <f t="shared" si="1"/>
        <v>0</v>
      </c>
      <c r="T10" s="243">
        <f>ROUND((IF(D10="12-month",G10*J10,IF(D10="9-month",G10*J10,IF(D10="summer",J10*0.025*13*G10,IF(D10="grad",G10*J10,IF(D10="hourly",G10*J10,))))))*((1+$Q$1)^2),0)</f>
        <v>0</v>
      </c>
      <c r="U10" s="250">
        <f>ROUND(IF($K10&lt;&gt;"grad",$T10*$L10,($L10*$G10)*((1+$Q$2)^2)),0)</f>
        <v>0</v>
      </c>
      <c r="V10" s="249">
        <f t="shared" si="2"/>
        <v>0</v>
      </c>
      <c r="W10" s="243">
        <f>ROUND((IF(D10="12-month",H10*J10,IF(D10="9-month",H10*J10,IF(D10="summer",J10*0.025*13*H10,IF(D10="grad",H10*J10,IF(D10="hourly",H10*J10,))))))*((1+$Q$1)^3),0)</f>
        <v>0</v>
      </c>
      <c r="X10" s="250">
        <f>ROUND(IF($K10&lt;&gt;"grad",$W10*$L10,($L10*$H10)*((1+$Q$2)^3)),0)</f>
        <v>0</v>
      </c>
      <c r="Y10" s="249">
        <f t="shared" si="3"/>
        <v>0</v>
      </c>
      <c r="Z10" s="251">
        <f>ROUND((IF(D10="12-month",I10*J10,IF(D10="9-month",I10*J10,IF(D10="summer",J10*0.025*13*I10,IF(D10="grad",I10*J10,IF(D10="hourly",I10*J10,))))))*((1+$Q$1)^4),0)</f>
        <v>0</v>
      </c>
      <c r="AA10" s="250">
        <f>ROUND(IF($K10&lt;&gt;"grad",$Z10*$L10,($L10*$I10)*((1+$Q$2)^4)),0)</f>
        <v>0</v>
      </c>
      <c r="AB10" s="923">
        <f t="shared" si="4"/>
        <v>0</v>
      </c>
      <c r="AC10" s="762"/>
      <c r="AD10" s="231">
        <f t="shared" si="5"/>
        <v>0</v>
      </c>
      <c r="AE10" s="232">
        <f>ROUND(AD10*(1+$Q$1),0)</f>
        <v>0</v>
      </c>
      <c r="AF10" s="232">
        <f>ROUND(AE10*(1+$Q$1),0)</f>
        <v>0</v>
      </c>
      <c r="AG10" s="232">
        <f>ROUND(AF10*(1+$Q$1),0)</f>
        <v>0</v>
      </c>
      <c r="AH10" s="233">
        <f>ROUND(AG10*(1+$Q$1),0)</f>
        <v>0</v>
      </c>
      <c r="AI10" s="112"/>
      <c r="AJ10" s="113"/>
      <c r="AK10" s="414"/>
    </row>
    <row r="11" spans="1:37">
      <c r="A11" s="922"/>
      <c r="B11" s="32"/>
      <c r="C11" s="108"/>
      <c r="D11" s="79"/>
      <c r="E11" s="254">
        <v>0</v>
      </c>
      <c r="F11" s="254">
        <v>0</v>
      </c>
      <c r="G11" s="254">
        <v>0</v>
      </c>
      <c r="H11" s="254">
        <v>0</v>
      </c>
      <c r="I11" s="254">
        <v>0</v>
      </c>
      <c r="J11" s="237">
        <v>0</v>
      </c>
      <c r="K11" s="79"/>
      <c r="L11" s="165">
        <f>IFERROR(VLOOKUP(K11,'Additional Calculations'!$L$2:$M$11,2,FALSE),0)</f>
        <v>0</v>
      </c>
      <c r="M11" s="246">
        <f t="shared" si="6"/>
        <v>0</v>
      </c>
      <c r="N11" s="247">
        <f t="shared" si="7"/>
        <v>0</v>
      </c>
      <c r="O11" s="248">
        <f t="shared" si="8"/>
        <v>0</v>
      </c>
      <c r="P11" s="249">
        <f t="shared" si="0"/>
        <v>0</v>
      </c>
      <c r="Q11" s="243">
        <f>ROUND((IF(D11="12-month",F11*J11,IF(D11="9-month",F11*J11,IF(D11="summer",J11*0.025*13*F11,IF(D11="grad",F11*J11,IF(D11="hourly",F11*J11,))))))*(1+$Q$1),0)</f>
        <v>0</v>
      </c>
      <c r="R11" s="250">
        <f>ROUND(IF($K11&lt;&gt;"grad",$Q11*$L11,($L11*$F11)*(1+$Q$2)),0)</f>
        <v>0</v>
      </c>
      <c r="S11" s="249">
        <f t="shared" si="1"/>
        <v>0</v>
      </c>
      <c r="T11" s="243">
        <f>ROUND((IF(D11="12-month",G11*J11,IF(D11="9-month",G11*J11,IF(D11="summer",J11*0.025*13*G11,IF(D11="grad",G11*J11,IF(D11="hourly",G11*J11,))))))*((1+$Q$1)^2),0)</f>
        <v>0</v>
      </c>
      <c r="U11" s="250">
        <f>ROUND(IF($K11&lt;&gt;"grad",$T11*$L11,($L11*$G11)*((1+$Q$2)^2)),0)</f>
        <v>0</v>
      </c>
      <c r="V11" s="249">
        <f t="shared" si="2"/>
        <v>0</v>
      </c>
      <c r="W11" s="243">
        <f>ROUND((IF(D11="12-month",H11*J11,IF(D11="9-month",H11*J11,IF(D11="summer",J11*0.025*13*H11,IF(D11="grad",H11*J11,IF(D11="hourly",H11*J11,))))))*((1+$Q$1)^3),0)</f>
        <v>0</v>
      </c>
      <c r="X11" s="250">
        <f>ROUND(IF($K11&lt;&gt;"grad",$W11*$L11,($L11*$H11)*((1+$Q$2)^3)),0)</f>
        <v>0</v>
      </c>
      <c r="Y11" s="249">
        <f t="shared" si="3"/>
        <v>0</v>
      </c>
      <c r="Z11" s="251">
        <f>ROUND((IF(D11="12-month",I11*J11,IF(D11="9-month",I11*J11,IF(D11="summer",J11*0.025*13*I11,IF(D11="grad",I11*J11,IF(D11="hourly",I11*J11,))))))*((1+$Q$1)^4),0)</f>
        <v>0</v>
      </c>
      <c r="AA11" s="250">
        <f>ROUND(IF($K11&lt;&gt;"grad",$Z11*$L11,($L11*$I11)*((1+$Q$2)^4)),0)</f>
        <v>0</v>
      </c>
      <c r="AB11" s="923">
        <f t="shared" si="4"/>
        <v>0</v>
      </c>
      <c r="AC11" s="762"/>
      <c r="AD11" s="231">
        <f t="shared" si="5"/>
        <v>0</v>
      </c>
      <c r="AE11" s="232">
        <f>ROUND(AD11*(1+$Q$1),0)</f>
        <v>0</v>
      </c>
      <c r="AF11" s="232">
        <f>ROUND(AE11*(1+$Q$1),0)</f>
        <v>0</v>
      </c>
      <c r="AG11" s="232">
        <f>ROUND(AF11*(1+$Q$1),0)</f>
        <v>0</v>
      </c>
      <c r="AH11" s="233">
        <f>ROUND(AG11*(1+$Q$1),0)</f>
        <v>0</v>
      </c>
      <c r="AI11" s="112"/>
      <c r="AJ11" s="113"/>
      <c r="AK11" s="414"/>
    </row>
    <row r="12" spans="1:37">
      <c r="A12" s="922"/>
      <c r="B12" s="32"/>
      <c r="C12" s="108"/>
      <c r="D12" s="79"/>
      <c r="E12" s="254">
        <v>0</v>
      </c>
      <c r="F12" s="254">
        <v>0</v>
      </c>
      <c r="G12" s="254">
        <v>0</v>
      </c>
      <c r="H12" s="254">
        <v>0</v>
      </c>
      <c r="I12" s="254">
        <v>0</v>
      </c>
      <c r="J12" s="237">
        <v>0</v>
      </c>
      <c r="K12" s="79"/>
      <c r="L12" s="165">
        <f>IFERROR(VLOOKUP(K12,'Additional Calculations'!$L$2:$M$11,2,FALSE),0)</f>
        <v>0</v>
      </c>
      <c r="M12" s="246">
        <f t="shared" ref="M12:M33" si="9">IF($D12="12-month",12*E12, IF($D12="9-month",9*E12, IF($D12="summer", 3*E12, IF($D12="grad",E12*6, IF($D12="hourly",E12/160,0)))))</f>
        <v>0</v>
      </c>
      <c r="N12" s="247">
        <f t="shared" ref="N12:N33" si="10">ROUND(IF(D12="12-month",E12*J12,IF(D12="9-month",E12*J12,IF(D12="summer",J12*0.025*13*E12,IF(D12="grad",E12*J12,IF(D12="hourly",E12*J12,))))),0)</f>
        <v>0</v>
      </c>
      <c r="O12" s="248">
        <f t="shared" ref="O12:O33" si="11">ROUND(IF($K12&lt;&gt;"grad",N12*$L12,$L12*$E12),0)</f>
        <v>0</v>
      </c>
      <c r="P12" s="249">
        <f t="shared" ref="P12:P33" si="12">IF($D12="12-month",12*F12, IF($D12="9-month",9*F12, IF($D12="summer", 3*F12, IF($D12="grad",F12*6, IF($D12="hourly",F12/160,0)))))</f>
        <v>0</v>
      </c>
      <c r="Q12" s="243">
        <f>ROUND((IF(D12="12-month",F12*J12,IF(D12="9-month",F12*J12,IF(D12="summer",J12*0.025*13*F12,IF(D12="grad",F12*J12,IF(D12="hourly",F12*J12,))))))*(1+$Q$1),0)</f>
        <v>0</v>
      </c>
      <c r="R12" s="250">
        <f>ROUND(IF($K12&lt;&gt;"grad",$Q12*$L12,($L12*$F12)*(1+$Q$2)),0)</f>
        <v>0</v>
      </c>
      <c r="S12" s="249">
        <f t="shared" ref="S12:S33" si="13">IF($D12="12-month",12*G12, IF($D12="9-month",9*G12, IF($D12="summer", 3*G12, IF($D12="grad",G12*6, IF($D12="hourly",G12/160,0)))))</f>
        <v>0</v>
      </c>
      <c r="T12" s="243">
        <f>ROUND((IF(D12="12-month",G12*J12,IF(D12="9-month",G12*J12,IF(D12="summer",J12*0.025*13*G12,IF(D12="grad",G12*J12,IF(D12="hourly",G12*J12,))))))*((1+$Q$1)^2),0)</f>
        <v>0</v>
      </c>
      <c r="U12" s="250">
        <f>ROUND(IF($K12&lt;&gt;"grad",$T12*$L12,($L12*$G12)*((1+$Q$2)^2)),0)</f>
        <v>0</v>
      </c>
      <c r="V12" s="249">
        <f t="shared" ref="V12:V33" si="14">IF($D12="12-month",12*H12, IF($D12="9-month",9*H12, IF($D12="summer", 3*H12, IF($D12="grad",H12*6, IF($D12="hourly",H12/160,0)))))</f>
        <v>0</v>
      </c>
      <c r="W12" s="243">
        <f>ROUND((IF(D12="12-month",H12*J12,IF(D12="9-month",H12*J12,IF(D12="summer",J12*0.025*13*H12,IF(D12="grad",H12*J12,IF(D12="hourly",H12*J12,))))))*((1+$Q$1)^3),0)</f>
        <v>0</v>
      </c>
      <c r="X12" s="250">
        <f>ROUND(IF($K12&lt;&gt;"grad",$W12*$L12,($L12*$H12)*((1+$Q$2)^3)),0)</f>
        <v>0</v>
      </c>
      <c r="Y12" s="249">
        <f t="shared" ref="Y12:Y33" si="15">IF($D12="12-month",12*I12, IF($D12="9-month",9*I12, IF($D12="summer", 3*I12, IF($D12="grad",I12*6, IF($D12="hourly",I12/160,0)))))</f>
        <v>0</v>
      </c>
      <c r="Z12" s="251">
        <f>ROUND((IF(D12="12-month",I12*J12,IF(D12="9-month",I12*J12,IF(D12="summer",J12*0.025*13*I12,IF(D12="grad",I12*J12,IF(D12="hourly",I12*J12,))))))*((1+$Q$1)^4),0)</f>
        <v>0</v>
      </c>
      <c r="AA12" s="250">
        <f>ROUND(IF($K12&lt;&gt;"grad",$Z12*$L12,($L12*$I12)*((1+$Q$2)^4)),0)</f>
        <v>0</v>
      </c>
      <c r="AB12" s="923">
        <f t="shared" ref="AB12:AB33" si="16">ROUND(SUM(N12,O12,Q12,R12,T12,U12,W12,X12,Z12,AA12),0)</f>
        <v>0</v>
      </c>
      <c r="AC12" s="762"/>
      <c r="AD12" s="231">
        <f t="shared" ref="AD12:AD33" si="17">J12</f>
        <v>0</v>
      </c>
      <c r="AE12" s="232">
        <f>ROUND(AD12*(1+$Q$1),0)</f>
        <v>0</v>
      </c>
      <c r="AF12" s="232">
        <f>ROUND(AE12*(1+$Q$1),0)</f>
        <v>0</v>
      </c>
      <c r="AG12" s="232">
        <f>ROUND(AF12*(1+$Q$1),0)</f>
        <v>0</v>
      </c>
      <c r="AH12" s="233">
        <f>ROUND(AG12*(1+$Q$1),0)</f>
        <v>0</v>
      </c>
      <c r="AI12" s="112"/>
      <c r="AJ12" s="113"/>
      <c r="AK12" s="414"/>
    </row>
    <row r="13" spans="1:37">
      <c r="A13" s="922"/>
      <c r="B13" s="32"/>
      <c r="C13" s="108"/>
      <c r="D13" s="79"/>
      <c r="E13" s="254">
        <v>0</v>
      </c>
      <c r="F13" s="254">
        <v>0</v>
      </c>
      <c r="G13" s="254">
        <v>0</v>
      </c>
      <c r="H13" s="254">
        <v>0</v>
      </c>
      <c r="I13" s="254">
        <v>0</v>
      </c>
      <c r="J13" s="237">
        <v>0</v>
      </c>
      <c r="K13" s="79"/>
      <c r="L13" s="165">
        <f>IFERROR(VLOOKUP(K13,'Additional Calculations'!$L$2:$M$11,2,FALSE),0)</f>
        <v>0</v>
      </c>
      <c r="M13" s="246">
        <f t="shared" si="9"/>
        <v>0</v>
      </c>
      <c r="N13" s="247">
        <f t="shared" si="10"/>
        <v>0</v>
      </c>
      <c r="O13" s="248">
        <f t="shared" si="11"/>
        <v>0</v>
      </c>
      <c r="P13" s="249">
        <f t="shared" si="12"/>
        <v>0</v>
      </c>
      <c r="Q13" s="243">
        <f>ROUND((IF(D13="12-month",F13*J13,IF(D13="9-month",F13*J13,IF(D13="summer",J13*0.025*13*F13,IF(D13="grad",F13*J13,IF(D13="hourly",F13*J13,))))))*(1+$Q$1),0)</f>
        <v>0</v>
      </c>
      <c r="R13" s="250">
        <f>ROUND(IF($K13&lt;&gt;"grad",$Q13*$L13,($L13*$F13)*(1+$Q$2)),0)</f>
        <v>0</v>
      </c>
      <c r="S13" s="249">
        <f t="shared" si="13"/>
        <v>0</v>
      </c>
      <c r="T13" s="243">
        <f>ROUND((IF(D13="12-month",G13*J13,IF(D13="9-month",G13*J13,IF(D13="summer",J13*0.025*13*G13,IF(D13="grad",G13*J13,IF(D13="hourly",G13*J13,))))))*((1+$Q$1)^2),0)</f>
        <v>0</v>
      </c>
      <c r="U13" s="250">
        <f>ROUND(IF($K13&lt;&gt;"grad",$T13*$L13,($L13*$G13)*((1+$Q$2)^2)),0)</f>
        <v>0</v>
      </c>
      <c r="V13" s="249">
        <f t="shared" si="14"/>
        <v>0</v>
      </c>
      <c r="W13" s="243">
        <f>ROUND((IF(D13="12-month",H13*J13,IF(D13="9-month",H13*J13,IF(D13="summer",J13*0.025*13*H13,IF(D13="grad",H13*J13,IF(D13="hourly",H13*J13,))))))*((1+$Q$1)^3),0)</f>
        <v>0</v>
      </c>
      <c r="X13" s="250">
        <f>ROUND(IF($K13&lt;&gt;"grad",$W13*$L13,($L13*$H13)*((1+$Q$2)^3)),0)</f>
        <v>0</v>
      </c>
      <c r="Y13" s="249">
        <f t="shared" si="15"/>
        <v>0</v>
      </c>
      <c r="Z13" s="251">
        <f>ROUND((IF(D13="12-month",I13*J13,IF(D13="9-month",I13*J13,IF(D13="summer",J13*0.025*13*I13,IF(D13="grad",I13*J13,IF(D13="hourly",I13*J13,))))))*((1+$Q$1)^4),0)</f>
        <v>0</v>
      </c>
      <c r="AA13" s="250">
        <f>ROUND(IF($K13&lt;&gt;"grad",$Z13*$L13,($L13*$I13)*((1+$Q$2)^4)),0)</f>
        <v>0</v>
      </c>
      <c r="AB13" s="923">
        <f t="shared" si="16"/>
        <v>0</v>
      </c>
      <c r="AC13" s="762"/>
      <c r="AD13" s="231">
        <f t="shared" si="17"/>
        <v>0</v>
      </c>
      <c r="AE13" s="232">
        <f>ROUND(AD13*(1+$Q$1),0)</f>
        <v>0</v>
      </c>
      <c r="AF13" s="232">
        <f>ROUND(AE13*(1+$Q$1),0)</f>
        <v>0</v>
      </c>
      <c r="AG13" s="232">
        <f>ROUND(AF13*(1+$Q$1),0)</f>
        <v>0</v>
      </c>
      <c r="AH13" s="233">
        <f>ROUND(AG13*(1+$Q$1),0)</f>
        <v>0</v>
      </c>
      <c r="AI13" s="112"/>
      <c r="AJ13" s="113"/>
      <c r="AK13" s="414"/>
    </row>
    <row r="14" spans="1:37">
      <c r="A14" s="922"/>
      <c r="B14" s="32"/>
      <c r="C14" s="108"/>
      <c r="D14" s="79"/>
      <c r="E14" s="254">
        <v>0</v>
      </c>
      <c r="F14" s="254">
        <v>0</v>
      </c>
      <c r="G14" s="254">
        <v>0</v>
      </c>
      <c r="H14" s="254">
        <v>0</v>
      </c>
      <c r="I14" s="254">
        <v>0</v>
      </c>
      <c r="J14" s="237">
        <v>0</v>
      </c>
      <c r="K14" s="79"/>
      <c r="L14" s="165">
        <f>IFERROR(VLOOKUP(K14,'Additional Calculations'!$L$2:$M$11,2,FALSE),0)</f>
        <v>0</v>
      </c>
      <c r="M14" s="246">
        <f t="shared" si="9"/>
        <v>0</v>
      </c>
      <c r="N14" s="247">
        <f t="shared" si="10"/>
        <v>0</v>
      </c>
      <c r="O14" s="248">
        <f t="shared" si="11"/>
        <v>0</v>
      </c>
      <c r="P14" s="249">
        <f t="shared" si="12"/>
        <v>0</v>
      </c>
      <c r="Q14" s="243">
        <f>ROUND((IF(D14="12-month",F14*J14,IF(D14="9-month",F14*J14,IF(D14="summer",J14*0.025*13*F14,IF(D14="grad",F14*J14,IF(D14="hourly",F14*J14,))))))*(1+$Q$1),0)</f>
        <v>0</v>
      </c>
      <c r="R14" s="250">
        <f>ROUND(IF($K14&lt;&gt;"grad",$Q14*$L14,($L14*$F14)*(1+$Q$2)),0)</f>
        <v>0</v>
      </c>
      <c r="S14" s="249">
        <f t="shared" si="13"/>
        <v>0</v>
      </c>
      <c r="T14" s="243">
        <f>ROUND((IF(D14="12-month",G14*J14,IF(D14="9-month",G14*J14,IF(D14="summer",J14*0.025*13*G14,IF(D14="grad",G14*J14,IF(D14="hourly",G14*J14,))))))*((1+$Q$1)^2),0)</f>
        <v>0</v>
      </c>
      <c r="U14" s="250">
        <f>ROUND(IF($K14&lt;&gt;"grad",$T14*$L14,($L14*$G14)*((1+$Q$2)^2)),0)</f>
        <v>0</v>
      </c>
      <c r="V14" s="249">
        <f t="shared" si="14"/>
        <v>0</v>
      </c>
      <c r="W14" s="243">
        <f>ROUND((IF(D14="12-month",H14*J14,IF(D14="9-month",H14*J14,IF(D14="summer",J14*0.025*13*H14,IF(D14="grad",H14*J14,IF(D14="hourly",H14*J14,))))))*((1+$Q$1)^3),0)</f>
        <v>0</v>
      </c>
      <c r="X14" s="250">
        <f>ROUND(IF($K14&lt;&gt;"grad",$W14*$L14,($L14*$H14)*((1+$Q$2)^3)),0)</f>
        <v>0</v>
      </c>
      <c r="Y14" s="249">
        <f t="shared" si="15"/>
        <v>0</v>
      </c>
      <c r="Z14" s="251">
        <f>ROUND((IF(D14="12-month",I14*J14,IF(D14="9-month",I14*J14,IF(D14="summer",J14*0.025*13*I14,IF(D14="grad",I14*J14,IF(D14="hourly",I14*J14,))))))*((1+$Q$1)^4),0)</f>
        <v>0</v>
      </c>
      <c r="AA14" s="250">
        <f>ROUND(IF($K14&lt;&gt;"grad",$Z14*$L14,($L14*$I14)*((1+$Q$2)^4)),0)</f>
        <v>0</v>
      </c>
      <c r="AB14" s="923">
        <f t="shared" si="16"/>
        <v>0</v>
      </c>
      <c r="AC14" s="762"/>
      <c r="AD14" s="231">
        <f t="shared" si="17"/>
        <v>0</v>
      </c>
      <c r="AE14" s="232">
        <f>ROUND(AD14*(1+$Q$1),0)</f>
        <v>0</v>
      </c>
      <c r="AF14" s="232">
        <f>ROUND(AE14*(1+$Q$1),0)</f>
        <v>0</v>
      </c>
      <c r="AG14" s="232">
        <f>ROUND(AF14*(1+$Q$1),0)</f>
        <v>0</v>
      </c>
      <c r="AH14" s="233">
        <f>ROUND(AG14*(1+$Q$1),0)</f>
        <v>0</v>
      </c>
      <c r="AI14" s="112"/>
      <c r="AJ14" s="113"/>
      <c r="AK14" s="414"/>
    </row>
    <row r="15" spans="1:37">
      <c r="A15" s="922"/>
      <c r="B15" s="32"/>
      <c r="C15" s="108"/>
      <c r="D15" s="79"/>
      <c r="E15" s="254">
        <v>0</v>
      </c>
      <c r="F15" s="254">
        <v>0</v>
      </c>
      <c r="G15" s="254">
        <v>0</v>
      </c>
      <c r="H15" s="254">
        <v>0</v>
      </c>
      <c r="I15" s="254">
        <v>0</v>
      </c>
      <c r="J15" s="237">
        <v>0</v>
      </c>
      <c r="K15" s="79"/>
      <c r="L15" s="165">
        <f>IFERROR(VLOOKUP(K15,'Additional Calculations'!$L$2:$M$11,2,FALSE),0)</f>
        <v>0</v>
      </c>
      <c r="M15" s="246">
        <f t="shared" si="9"/>
        <v>0</v>
      </c>
      <c r="N15" s="247">
        <f t="shared" si="10"/>
        <v>0</v>
      </c>
      <c r="O15" s="248">
        <f t="shared" si="11"/>
        <v>0</v>
      </c>
      <c r="P15" s="249">
        <f t="shared" si="12"/>
        <v>0</v>
      </c>
      <c r="Q15" s="243">
        <f>ROUND((IF(D15="12-month",F15*J15,IF(D15="9-month",F15*J15,IF(D15="summer",J15*0.025*13*F15,IF(D15="grad",F15*J15,IF(D15="hourly",F15*J15,))))))*(1+$Q$1),0)</f>
        <v>0</v>
      </c>
      <c r="R15" s="250">
        <f>ROUND(IF($K15&lt;&gt;"grad",$Q15*$L15,($L15*$F15)*(1+$Q$2)),0)</f>
        <v>0</v>
      </c>
      <c r="S15" s="249">
        <f t="shared" si="13"/>
        <v>0</v>
      </c>
      <c r="T15" s="243">
        <f>ROUND((IF(D15="12-month",G15*J15,IF(D15="9-month",G15*J15,IF(D15="summer",J15*0.025*13*G15,IF(D15="grad",G15*J15,IF(D15="hourly",G15*J15,))))))*((1+$Q$1)^2),0)</f>
        <v>0</v>
      </c>
      <c r="U15" s="250">
        <f>ROUND(IF($K15&lt;&gt;"grad",$T15*$L15,($L15*$G15)*((1+$Q$2)^2)),0)</f>
        <v>0</v>
      </c>
      <c r="V15" s="249">
        <f t="shared" si="14"/>
        <v>0</v>
      </c>
      <c r="W15" s="243">
        <f>ROUND((IF(D15="12-month",H15*J15,IF(D15="9-month",H15*J15,IF(D15="summer",J15*0.025*13*H15,IF(D15="grad",H15*J15,IF(D15="hourly",H15*J15,))))))*((1+$Q$1)^3),0)</f>
        <v>0</v>
      </c>
      <c r="X15" s="250">
        <f>ROUND(IF($K15&lt;&gt;"grad",$W15*$L15,($L15*$H15)*((1+$Q$2)^3)),0)</f>
        <v>0</v>
      </c>
      <c r="Y15" s="249">
        <f t="shared" si="15"/>
        <v>0</v>
      </c>
      <c r="Z15" s="251">
        <f>ROUND((IF(D15="12-month",I15*J15,IF(D15="9-month",I15*J15,IF(D15="summer",J15*0.025*13*I15,IF(D15="grad",I15*J15,IF(D15="hourly",I15*J15,))))))*((1+$Q$1)^4),0)</f>
        <v>0</v>
      </c>
      <c r="AA15" s="250">
        <f>ROUND(IF($K15&lt;&gt;"grad",$Z15*$L15,($L15*$I15)*((1+$Q$2)^4)),0)</f>
        <v>0</v>
      </c>
      <c r="AB15" s="923">
        <f t="shared" si="16"/>
        <v>0</v>
      </c>
      <c r="AC15" s="762"/>
      <c r="AD15" s="231">
        <f t="shared" si="17"/>
        <v>0</v>
      </c>
      <c r="AE15" s="232">
        <f>ROUND(AD15*(1+$Q$1),0)</f>
        <v>0</v>
      </c>
      <c r="AF15" s="232">
        <f>ROUND(AE15*(1+$Q$1),0)</f>
        <v>0</v>
      </c>
      <c r="AG15" s="232">
        <f>ROUND(AF15*(1+$Q$1),0)</f>
        <v>0</v>
      </c>
      <c r="AH15" s="233">
        <f>ROUND(AG15*(1+$Q$1),0)</f>
        <v>0</v>
      </c>
      <c r="AI15" s="112"/>
      <c r="AJ15" s="113"/>
      <c r="AK15" s="414"/>
    </row>
    <row r="16" spans="1:37">
      <c r="A16" s="922"/>
      <c r="B16" s="32"/>
      <c r="C16" s="108"/>
      <c r="D16" s="79"/>
      <c r="E16" s="254">
        <v>0</v>
      </c>
      <c r="F16" s="254">
        <v>0</v>
      </c>
      <c r="G16" s="254">
        <v>0</v>
      </c>
      <c r="H16" s="254">
        <v>0</v>
      </c>
      <c r="I16" s="254">
        <v>0</v>
      </c>
      <c r="J16" s="237">
        <v>0</v>
      </c>
      <c r="K16" s="79"/>
      <c r="L16" s="165">
        <f>IFERROR(VLOOKUP(K16,'Additional Calculations'!$L$2:$M$11,2,FALSE),0)</f>
        <v>0</v>
      </c>
      <c r="M16" s="246">
        <f t="shared" si="9"/>
        <v>0</v>
      </c>
      <c r="N16" s="247">
        <f t="shared" si="10"/>
        <v>0</v>
      </c>
      <c r="O16" s="248">
        <f t="shared" si="11"/>
        <v>0</v>
      </c>
      <c r="P16" s="249">
        <f t="shared" si="12"/>
        <v>0</v>
      </c>
      <c r="Q16" s="243">
        <f>ROUND((IF(D16="12-month",F16*J16,IF(D16="9-month",F16*J16,IF(D16="summer",J16*0.025*13*F16,IF(D16="grad",F16*J16,IF(D16="hourly",F16*J16,))))))*(1+$Q$1),0)</f>
        <v>0</v>
      </c>
      <c r="R16" s="250">
        <f>ROUND(IF($K16&lt;&gt;"grad",$Q16*$L16,($L16*$F16)*(1+$Q$2)),0)</f>
        <v>0</v>
      </c>
      <c r="S16" s="249">
        <f t="shared" si="13"/>
        <v>0</v>
      </c>
      <c r="T16" s="243">
        <f>ROUND((IF(D16="12-month",G16*J16,IF(D16="9-month",G16*J16,IF(D16="summer",J16*0.025*13*G16,IF(D16="grad",G16*J16,IF(D16="hourly",G16*J16,))))))*((1+$Q$1)^2),0)</f>
        <v>0</v>
      </c>
      <c r="U16" s="250">
        <f>ROUND(IF($K16&lt;&gt;"grad",$T16*$L16,($L16*$G16)*((1+$Q$2)^2)),0)</f>
        <v>0</v>
      </c>
      <c r="V16" s="249">
        <f t="shared" si="14"/>
        <v>0</v>
      </c>
      <c r="W16" s="243">
        <f>ROUND((IF(D16="12-month",H16*J16,IF(D16="9-month",H16*J16,IF(D16="summer",J16*0.025*13*H16,IF(D16="grad",H16*J16,IF(D16="hourly",H16*J16,))))))*((1+$Q$1)^3),0)</f>
        <v>0</v>
      </c>
      <c r="X16" s="250">
        <f>ROUND(IF($K16&lt;&gt;"grad",$W16*$L16,($L16*$H16)*((1+$Q$2)^3)),0)</f>
        <v>0</v>
      </c>
      <c r="Y16" s="249">
        <f t="shared" si="15"/>
        <v>0</v>
      </c>
      <c r="Z16" s="251">
        <f>ROUND((IF(D16="12-month",I16*J16,IF(D16="9-month",I16*J16,IF(D16="summer",J16*0.025*13*I16,IF(D16="grad",I16*J16,IF(D16="hourly",I16*J16,))))))*((1+$Q$1)^4),0)</f>
        <v>0</v>
      </c>
      <c r="AA16" s="250">
        <f>ROUND(IF($K16&lt;&gt;"grad",$Z16*$L16,($L16*$I16)*((1+$Q$2)^4)),0)</f>
        <v>0</v>
      </c>
      <c r="AB16" s="923">
        <f t="shared" si="16"/>
        <v>0</v>
      </c>
      <c r="AC16" s="762"/>
      <c r="AD16" s="231">
        <f t="shared" si="17"/>
        <v>0</v>
      </c>
      <c r="AE16" s="232">
        <f>ROUND(AD16*(1+$Q$1),0)</f>
        <v>0</v>
      </c>
      <c r="AF16" s="232">
        <f>ROUND(AE16*(1+$Q$1),0)</f>
        <v>0</v>
      </c>
      <c r="AG16" s="232">
        <f>ROUND(AF16*(1+$Q$1),0)</f>
        <v>0</v>
      </c>
      <c r="AH16" s="233">
        <f>ROUND(AG16*(1+$Q$1),0)</f>
        <v>0</v>
      </c>
      <c r="AI16" s="112"/>
      <c r="AJ16" s="113"/>
      <c r="AK16" s="414"/>
    </row>
    <row r="17" spans="1:37">
      <c r="A17" s="922"/>
      <c r="B17" s="32"/>
      <c r="C17" s="108"/>
      <c r="D17" s="79"/>
      <c r="E17" s="254">
        <v>0</v>
      </c>
      <c r="F17" s="254">
        <v>0</v>
      </c>
      <c r="G17" s="254">
        <v>0</v>
      </c>
      <c r="H17" s="254">
        <v>0</v>
      </c>
      <c r="I17" s="254">
        <v>0</v>
      </c>
      <c r="J17" s="237">
        <v>0</v>
      </c>
      <c r="K17" s="79"/>
      <c r="L17" s="165">
        <f>IFERROR(VLOOKUP(K17,'Additional Calculations'!$L$2:$M$11,2,FALSE),0)</f>
        <v>0</v>
      </c>
      <c r="M17" s="246">
        <f t="shared" si="9"/>
        <v>0</v>
      </c>
      <c r="N17" s="247">
        <f t="shared" si="10"/>
        <v>0</v>
      </c>
      <c r="O17" s="248">
        <f t="shared" si="11"/>
        <v>0</v>
      </c>
      <c r="P17" s="249">
        <f t="shared" si="12"/>
        <v>0</v>
      </c>
      <c r="Q17" s="243">
        <f>ROUND((IF(D17="12-month",F17*J17,IF(D17="9-month",F17*J17,IF(D17="summer",J17*0.025*13*F17,IF(D17="grad",F17*J17,IF(D17="hourly",F17*J17,))))))*(1+$Q$1),0)</f>
        <v>0</v>
      </c>
      <c r="R17" s="250">
        <f>ROUND(IF($K17&lt;&gt;"grad",$Q17*$L17,($L17*$F17)*(1+$Q$2)),0)</f>
        <v>0</v>
      </c>
      <c r="S17" s="249">
        <f t="shared" si="13"/>
        <v>0</v>
      </c>
      <c r="T17" s="243">
        <f>ROUND((IF(D17="12-month",G17*J17,IF(D17="9-month",G17*J17,IF(D17="summer",J17*0.025*13*G17,IF(D17="grad",G17*J17,IF(D17="hourly",G17*J17,))))))*((1+$Q$1)^2),0)</f>
        <v>0</v>
      </c>
      <c r="U17" s="250">
        <f>ROUND(IF($K17&lt;&gt;"grad",$T17*$L17,($L17*$G17)*((1+$Q$2)^2)),0)</f>
        <v>0</v>
      </c>
      <c r="V17" s="249">
        <f t="shared" si="14"/>
        <v>0</v>
      </c>
      <c r="W17" s="243">
        <f>ROUND((IF(D17="12-month",H17*J17,IF(D17="9-month",H17*J17,IF(D17="summer",J17*0.025*13*H17,IF(D17="grad",H17*J17,IF(D17="hourly",H17*J17,))))))*((1+$Q$1)^3),0)</f>
        <v>0</v>
      </c>
      <c r="X17" s="250">
        <f>ROUND(IF($K17&lt;&gt;"grad",$W17*$L17,($L17*$H17)*((1+$Q$2)^3)),0)</f>
        <v>0</v>
      </c>
      <c r="Y17" s="249">
        <f t="shared" si="15"/>
        <v>0</v>
      </c>
      <c r="Z17" s="251">
        <f>ROUND((IF(D17="12-month",I17*J17,IF(D17="9-month",I17*J17,IF(D17="summer",J17*0.025*13*I17,IF(D17="grad",I17*J17,IF(D17="hourly",I17*J17,))))))*((1+$Q$1)^4),0)</f>
        <v>0</v>
      </c>
      <c r="AA17" s="250">
        <f>ROUND(IF($K17&lt;&gt;"grad",$Z17*$L17,($L17*$I17)*((1+$Q$2)^4)),0)</f>
        <v>0</v>
      </c>
      <c r="AB17" s="923">
        <f t="shared" si="16"/>
        <v>0</v>
      </c>
      <c r="AC17" s="762"/>
      <c r="AD17" s="231">
        <f t="shared" si="17"/>
        <v>0</v>
      </c>
      <c r="AE17" s="232">
        <f>ROUND(AD17*(1+$Q$1),0)</f>
        <v>0</v>
      </c>
      <c r="AF17" s="232">
        <f>ROUND(AE17*(1+$Q$1),0)</f>
        <v>0</v>
      </c>
      <c r="AG17" s="232">
        <f>ROUND(AF17*(1+$Q$1),0)</f>
        <v>0</v>
      </c>
      <c r="AH17" s="233">
        <f>ROUND(AG17*(1+$Q$1),0)</f>
        <v>0</v>
      </c>
      <c r="AI17" s="112"/>
      <c r="AJ17" s="113"/>
      <c r="AK17" s="414"/>
    </row>
    <row r="18" spans="1:37">
      <c r="A18" s="922"/>
      <c r="B18" s="32"/>
      <c r="C18" s="108"/>
      <c r="D18" s="79"/>
      <c r="E18" s="254">
        <v>0</v>
      </c>
      <c r="F18" s="254">
        <v>0</v>
      </c>
      <c r="G18" s="254">
        <v>0</v>
      </c>
      <c r="H18" s="254">
        <v>0</v>
      </c>
      <c r="I18" s="254">
        <v>0</v>
      </c>
      <c r="J18" s="237">
        <v>0</v>
      </c>
      <c r="K18" s="79"/>
      <c r="L18" s="165">
        <f>IFERROR(VLOOKUP(K18,'Additional Calculations'!$L$2:$M$11,2,FALSE),0)</f>
        <v>0</v>
      </c>
      <c r="M18" s="246">
        <f t="shared" si="9"/>
        <v>0</v>
      </c>
      <c r="N18" s="247">
        <f t="shared" si="10"/>
        <v>0</v>
      </c>
      <c r="O18" s="248">
        <f t="shared" si="11"/>
        <v>0</v>
      </c>
      <c r="P18" s="249">
        <f t="shared" si="12"/>
        <v>0</v>
      </c>
      <c r="Q18" s="243">
        <f>ROUND((IF(D18="12-month",F18*J18,IF(D18="9-month",F18*J18,IF(D18="summer",J18*0.025*13*F18,IF(D18="grad",F18*J18,IF(D18="hourly",F18*J18,))))))*(1+$Q$1),0)</f>
        <v>0</v>
      </c>
      <c r="R18" s="250">
        <f>ROUND(IF($K18&lt;&gt;"grad",$Q18*$L18,($L18*$F18)*(1+$Q$2)),0)</f>
        <v>0</v>
      </c>
      <c r="S18" s="249">
        <f t="shared" si="13"/>
        <v>0</v>
      </c>
      <c r="T18" s="243">
        <f>ROUND((IF(D18="12-month",G18*J18,IF(D18="9-month",G18*J18,IF(D18="summer",J18*0.025*13*G18,IF(D18="grad",G18*J18,IF(D18="hourly",G18*J18,))))))*((1+$Q$1)^2),0)</f>
        <v>0</v>
      </c>
      <c r="U18" s="250">
        <f>ROUND(IF($K18&lt;&gt;"grad",$T18*$L18,($L18*$G18)*((1+$Q$2)^2)),0)</f>
        <v>0</v>
      </c>
      <c r="V18" s="249">
        <f t="shared" si="14"/>
        <v>0</v>
      </c>
      <c r="W18" s="243">
        <f>ROUND((IF(D18="12-month",H18*J18,IF(D18="9-month",H18*J18,IF(D18="summer",J18*0.025*13*H18,IF(D18="grad",H18*J18,IF(D18="hourly",H18*J18,))))))*((1+$Q$1)^3),0)</f>
        <v>0</v>
      </c>
      <c r="X18" s="250">
        <f>ROUND(IF($K18&lt;&gt;"grad",$W18*$L18,($L18*$H18)*((1+$Q$2)^3)),0)</f>
        <v>0</v>
      </c>
      <c r="Y18" s="249">
        <f t="shared" si="15"/>
        <v>0</v>
      </c>
      <c r="Z18" s="251">
        <f>ROUND((IF(D18="12-month",I18*J18,IF(D18="9-month",I18*J18,IF(D18="summer",J18*0.025*13*I18,IF(D18="grad",I18*J18,IF(D18="hourly",I18*J18,))))))*((1+$Q$1)^4),0)</f>
        <v>0</v>
      </c>
      <c r="AA18" s="250">
        <f>ROUND(IF($K18&lt;&gt;"grad",$Z18*$L18,($L18*$I18)*((1+$Q$2)^4)),0)</f>
        <v>0</v>
      </c>
      <c r="AB18" s="923">
        <f t="shared" si="16"/>
        <v>0</v>
      </c>
      <c r="AC18" s="762"/>
      <c r="AD18" s="231">
        <f t="shared" si="17"/>
        <v>0</v>
      </c>
      <c r="AE18" s="232">
        <f>ROUND(AD18*(1+$Q$1),0)</f>
        <v>0</v>
      </c>
      <c r="AF18" s="232">
        <f>ROUND(AE18*(1+$Q$1),0)</f>
        <v>0</v>
      </c>
      <c r="AG18" s="232">
        <f>ROUND(AF18*(1+$Q$1),0)</f>
        <v>0</v>
      </c>
      <c r="AH18" s="233">
        <f>ROUND(AG18*(1+$Q$1),0)</f>
        <v>0</v>
      </c>
      <c r="AI18" s="112"/>
      <c r="AJ18" s="113"/>
      <c r="AK18" s="414"/>
    </row>
    <row r="19" spans="1:37">
      <c r="A19" s="922"/>
      <c r="B19" s="32"/>
      <c r="C19" s="108"/>
      <c r="D19" s="79"/>
      <c r="E19" s="254">
        <v>0</v>
      </c>
      <c r="F19" s="254">
        <v>0</v>
      </c>
      <c r="G19" s="254">
        <v>0</v>
      </c>
      <c r="H19" s="254">
        <v>0</v>
      </c>
      <c r="I19" s="254">
        <v>0</v>
      </c>
      <c r="J19" s="237">
        <v>0</v>
      </c>
      <c r="K19" s="79"/>
      <c r="L19" s="165">
        <f>IFERROR(VLOOKUP(K19,'Additional Calculations'!$L$2:$M$11,2,FALSE),0)</f>
        <v>0</v>
      </c>
      <c r="M19" s="246">
        <f t="shared" si="9"/>
        <v>0</v>
      </c>
      <c r="N19" s="247">
        <f t="shared" si="10"/>
        <v>0</v>
      </c>
      <c r="O19" s="248">
        <f t="shared" si="11"/>
        <v>0</v>
      </c>
      <c r="P19" s="249">
        <f t="shared" si="12"/>
        <v>0</v>
      </c>
      <c r="Q19" s="243">
        <f>ROUND((IF(D19="12-month",F19*J19,IF(D19="9-month",F19*J19,IF(D19="summer",J19*0.025*13*F19,IF(D19="grad",F19*J19,IF(D19="hourly",F19*J19,))))))*(1+$Q$1),0)</f>
        <v>0</v>
      </c>
      <c r="R19" s="250">
        <f>ROUND(IF($K19&lt;&gt;"grad",$Q19*$L19,($L19*$F19)*(1+$Q$2)),0)</f>
        <v>0</v>
      </c>
      <c r="S19" s="249">
        <f t="shared" si="13"/>
        <v>0</v>
      </c>
      <c r="T19" s="243">
        <f>ROUND((IF(D19="12-month",G19*J19,IF(D19="9-month",G19*J19,IF(D19="summer",J19*0.025*13*G19,IF(D19="grad",G19*J19,IF(D19="hourly",G19*J19,))))))*((1+$Q$1)^2),0)</f>
        <v>0</v>
      </c>
      <c r="U19" s="250">
        <f>ROUND(IF($K19&lt;&gt;"grad",$T19*$L19,($L19*$G19)*((1+$Q$2)^2)),0)</f>
        <v>0</v>
      </c>
      <c r="V19" s="249">
        <f t="shared" si="14"/>
        <v>0</v>
      </c>
      <c r="W19" s="243">
        <f>ROUND((IF(D19="12-month",H19*J19,IF(D19="9-month",H19*J19,IF(D19="summer",J19*0.025*13*H19,IF(D19="grad",H19*J19,IF(D19="hourly",H19*J19,))))))*((1+$Q$1)^3),0)</f>
        <v>0</v>
      </c>
      <c r="X19" s="250">
        <f>ROUND(IF($K19&lt;&gt;"grad",$W19*$L19,($L19*$H19)*((1+$Q$2)^3)),0)</f>
        <v>0</v>
      </c>
      <c r="Y19" s="249">
        <f t="shared" si="15"/>
        <v>0</v>
      </c>
      <c r="Z19" s="251">
        <f>ROUND((IF(D19="12-month",I19*J19,IF(D19="9-month",I19*J19,IF(D19="summer",J19*0.025*13*I19,IF(D19="grad",I19*J19,IF(D19="hourly",I19*J19,))))))*((1+$Q$1)^4),0)</f>
        <v>0</v>
      </c>
      <c r="AA19" s="250">
        <f>ROUND(IF($K19&lt;&gt;"grad",$Z19*$L19,($L19*$I19)*((1+$Q$2)^4)),0)</f>
        <v>0</v>
      </c>
      <c r="AB19" s="923">
        <f t="shared" si="16"/>
        <v>0</v>
      </c>
      <c r="AC19" s="762"/>
      <c r="AD19" s="231">
        <f t="shared" si="17"/>
        <v>0</v>
      </c>
      <c r="AE19" s="232">
        <f>ROUND(AD19*(1+$Q$1),0)</f>
        <v>0</v>
      </c>
      <c r="AF19" s="232">
        <f>ROUND(AE19*(1+$Q$1),0)</f>
        <v>0</v>
      </c>
      <c r="AG19" s="232">
        <f>ROUND(AF19*(1+$Q$1),0)</f>
        <v>0</v>
      </c>
      <c r="AH19" s="233">
        <f>ROUND(AG19*(1+$Q$1),0)</f>
        <v>0</v>
      </c>
      <c r="AI19" s="112"/>
      <c r="AJ19" s="113"/>
      <c r="AK19" s="414"/>
    </row>
    <row r="20" spans="1:37">
      <c r="A20" s="922"/>
      <c r="B20" s="32"/>
      <c r="C20" s="108"/>
      <c r="D20" s="79"/>
      <c r="E20" s="254">
        <v>0</v>
      </c>
      <c r="F20" s="254">
        <v>0</v>
      </c>
      <c r="G20" s="254">
        <v>0</v>
      </c>
      <c r="H20" s="254">
        <v>0</v>
      </c>
      <c r="I20" s="254">
        <v>0</v>
      </c>
      <c r="J20" s="237">
        <v>0</v>
      </c>
      <c r="K20" s="79"/>
      <c r="L20" s="165">
        <f>IFERROR(VLOOKUP(K20,'Additional Calculations'!$L$2:$M$11,2,FALSE),0)</f>
        <v>0</v>
      </c>
      <c r="M20" s="246">
        <f t="shared" si="9"/>
        <v>0</v>
      </c>
      <c r="N20" s="247">
        <f t="shared" si="10"/>
        <v>0</v>
      </c>
      <c r="O20" s="248">
        <f t="shared" si="11"/>
        <v>0</v>
      </c>
      <c r="P20" s="249">
        <f t="shared" si="12"/>
        <v>0</v>
      </c>
      <c r="Q20" s="243">
        <f>ROUND((IF(D20="12-month",F20*J20,IF(D20="9-month",F20*J20,IF(D20="summer",J20*0.025*13*F20,IF(D20="grad",F20*J20,IF(D20="hourly",F20*J20,))))))*(1+$Q$1),0)</f>
        <v>0</v>
      </c>
      <c r="R20" s="250">
        <f>ROUND(IF($K20&lt;&gt;"grad",$Q20*$L20,($L20*$F20)*(1+$Q$2)),0)</f>
        <v>0</v>
      </c>
      <c r="S20" s="249">
        <f t="shared" si="13"/>
        <v>0</v>
      </c>
      <c r="T20" s="243">
        <f>ROUND((IF(D20="12-month",G20*J20,IF(D20="9-month",G20*J20,IF(D20="summer",J20*0.025*13*G20,IF(D20="grad",G20*J20,IF(D20="hourly",G20*J20,))))))*((1+$Q$1)^2),0)</f>
        <v>0</v>
      </c>
      <c r="U20" s="250">
        <f>ROUND(IF($K20&lt;&gt;"grad",$T20*$L20,($L20*$G20)*((1+$Q$2)^2)),0)</f>
        <v>0</v>
      </c>
      <c r="V20" s="249">
        <f t="shared" si="14"/>
        <v>0</v>
      </c>
      <c r="W20" s="243">
        <f>ROUND((IF(D20="12-month",H20*J20,IF(D20="9-month",H20*J20,IF(D20="summer",J20*0.025*13*H20,IF(D20="grad",H20*J20,IF(D20="hourly",H20*J20,))))))*((1+$Q$1)^3),0)</f>
        <v>0</v>
      </c>
      <c r="X20" s="250">
        <f>ROUND(IF($K20&lt;&gt;"grad",$W20*$L20,($L20*$H20)*((1+$Q$2)^3)),0)</f>
        <v>0</v>
      </c>
      <c r="Y20" s="249">
        <f t="shared" si="15"/>
        <v>0</v>
      </c>
      <c r="Z20" s="251">
        <f>ROUND((IF(D20="12-month",I20*J20,IF(D20="9-month",I20*J20,IF(D20="summer",J20*0.025*13*I20,IF(D20="grad",I20*J20,IF(D20="hourly",I20*J20,))))))*((1+$Q$1)^4),0)</f>
        <v>0</v>
      </c>
      <c r="AA20" s="250">
        <f>ROUND(IF($K20&lt;&gt;"grad",$Z20*$L20,($L20*$I20)*((1+$Q$2)^4)),0)</f>
        <v>0</v>
      </c>
      <c r="AB20" s="923">
        <f t="shared" si="16"/>
        <v>0</v>
      </c>
      <c r="AC20" s="762"/>
      <c r="AD20" s="231">
        <f t="shared" si="17"/>
        <v>0</v>
      </c>
      <c r="AE20" s="232">
        <f>ROUND(AD20*(1+$Q$1),0)</f>
        <v>0</v>
      </c>
      <c r="AF20" s="232">
        <f>ROUND(AE20*(1+$Q$1),0)</f>
        <v>0</v>
      </c>
      <c r="AG20" s="232">
        <f>ROUND(AF20*(1+$Q$1),0)</f>
        <v>0</v>
      </c>
      <c r="AH20" s="233">
        <f>ROUND(AG20*(1+$Q$1),0)</f>
        <v>0</v>
      </c>
      <c r="AI20" s="112"/>
      <c r="AJ20" s="113"/>
      <c r="AK20" s="414"/>
    </row>
    <row r="21" spans="1:37">
      <c r="A21" s="922"/>
      <c r="B21" s="32"/>
      <c r="C21" s="108"/>
      <c r="D21" s="79"/>
      <c r="E21" s="254">
        <v>0</v>
      </c>
      <c r="F21" s="254">
        <v>0</v>
      </c>
      <c r="G21" s="254">
        <v>0</v>
      </c>
      <c r="H21" s="254">
        <v>0</v>
      </c>
      <c r="I21" s="254">
        <v>0</v>
      </c>
      <c r="J21" s="237">
        <v>0</v>
      </c>
      <c r="K21" s="79"/>
      <c r="L21" s="165">
        <f>IFERROR(VLOOKUP(K21,'Additional Calculations'!$L$2:$M$11,2,FALSE),0)</f>
        <v>0</v>
      </c>
      <c r="M21" s="246">
        <f t="shared" si="9"/>
        <v>0</v>
      </c>
      <c r="N21" s="247">
        <f t="shared" si="10"/>
        <v>0</v>
      </c>
      <c r="O21" s="248">
        <f t="shared" si="11"/>
        <v>0</v>
      </c>
      <c r="P21" s="249">
        <f t="shared" si="12"/>
        <v>0</v>
      </c>
      <c r="Q21" s="243">
        <f>ROUND((IF(D21="12-month",F21*J21,IF(D21="9-month",F21*J21,IF(D21="summer",J21*0.025*13*F21,IF(D21="grad",F21*J21,IF(D21="hourly",F21*J21,))))))*(1+$Q$1),0)</f>
        <v>0</v>
      </c>
      <c r="R21" s="250">
        <f>ROUND(IF($K21&lt;&gt;"grad",$Q21*$L21,($L21*$F21)*(1+$Q$2)),0)</f>
        <v>0</v>
      </c>
      <c r="S21" s="249">
        <f t="shared" si="13"/>
        <v>0</v>
      </c>
      <c r="T21" s="243">
        <f>ROUND((IF(D21="12-month",G21*J21,IF(D21="9-month",G21*J21,IF(D21="summer",J21*0.025*13*G21,IF(D21="grad",G21*J21,IF(D21="hourly",G21*J21,))))))*((1+$Q$1)^2),0)</f>
        <v>0</v>
      </c>
      <c r="U21" s="250">
        <f>ROUND(IF($K21&lt;&gt;"grad",$T21*$L21,($L21*$G21)*((1+$Q$2)^2)),0)</f>
        <v>0</v>
      </c>
      <c r="V21" s="249">
        <f t="shared" si="14"/>
        <v>0</v>
      </c>
      <c r="W21" s="243">
        <f>ROUND((IF(D21="12-month",H21*J21,IF(D21="9-month",H21*J21,IF(D21="summer",J21*0.025*13*H21,IF(D21="grad",H21*J21,IF(D21="hourly",H21*J21,))))))*((1+$Q$1)^3),0)</f>
        <v>0</v>
      </c>
      <c r="X21" s="250">
        <f>ROUND(IF($K21&lt;&gt;"grad",$W21*$L21,($L21*$H21)*((1+$Q$2)^3)),0)</f>
        <v>0</v>
      </c>
      <c r="Y21" s="249">
        <f t="shared" si="15"/>
        <v>0</v>
      </c>
      <c r="Z21" s="251">
        <f>ROUND((IF(D21="12-month",I21*J21,IF(D21="9-month",I21*J21,IF(D21="summer",J21*0.025*13*I21,IF(D21="grad",I21*J21,IF(D21="hourly",I21*J21,))))))*((1+$Q$1)^4),0)</f>
        <v>0</v>
      </c>
      <c r="AA21" s="250">
        <f>ROUND(IF($K21&lt;&gt;"grad",$Z21*$L21,($L21*$I21)*((1+$Q$2)^4)),0)</f>
        <v>0</v>
      </c>
      <c r="AB21" s="923">
        <f t="shared" si="16"/>
        <v>0</v>
      </c>
      <c r="AC21" s="762"/>
      <c r="AD21" s="231">
        <f t="shared" si="17"/>
        <v>0</v>
      </c>
      <c r="AE21" s="232">
        <f>ROUND(AD21*(1+$Q$1),0)</f>
        <v>0</v>
      </c>
      <c r="AF21" s="232">
        <f>ROUND(AE21*(1+$Q$1),0)</f>
        <v>0</v>
      </c>
      <c r="AG21" s="232">
        <f>ROUND(AF21*(1+$Q$1),0)</f>
        <v>0</v>
      </c>
      <c r="AH21" s="233">
        <f>ROUND(AG21*(1+$Q$1),0)</f>
        <v>0</v>
      </c>
      <c r="AI21" s="112"/>
      <c r="AJ21" s="113"/>
      <c r="AK21" s="414"/>
    </row>
    <row r="22" spans="1:37">
      <c r="A22" s="922"/>
      <c r="B22" s="32"/>
      <c r="C22" s="108"/>
      <c r="D22" s="79"/>
      <c r="E22" s="254">
        <v>0</v>
      </c>
      <c r="F22" s="254">
        <v>0</v>
      </c>
      <c r="G22" s="254">
        <v>0</v>
      </c>
      <c r="H22" s="254">
        <v>0</v>
      </c>
      <c r="I22" s="254">
        <v>0</v>
      </c>
      <c r="J22" s="237">
        <v>0</v>
      </c>
      <c r="K22" s="79"/>
      <c r="L22" s="165">
        <f>IFERROR(VLOOKUP(K22,'Additional Calculations'!$L$2:$M$11,2,FALSE),0)</f>
        <v>0</v>
      </c>
      <c r="M22" s="246">
        <f t="shared" si="9"/>
        <v>0</v>
      </c>
      <c r="N22" s="247">
        <f t="shared" si="10"/>
        <v>0</v>
      </c>
      <c r="O22" s="248">
        <f t="shared" si="11"/>
        <v>0</v>
      </c>
      <c r="P22" s="249">
        <f t="shared" si="12"/>
        <v>0</v>
      </c>
      <c r="Q22" s="243">
        <f>ROUND((IF(D22="12-month",F22*J22,IF(D22="9-month",F22*J22,IF(D22="summer",J22*0.025*13*F22,IF(D22="grad",F22*J22,IF(D22="hourly",F22*J22,))))))*(1+$Q$1),0)</f>
        <v>0</v>
      </c>
      <c r="R22" s="250">
        <f>ROUND(IF($K22&lt;&gt;"grad",$Q22*$L22,($L22*$F22)*(1+$Q$2)),0)</f>
        <v>0</v>
      </c>
      <c r="S22" s="249">
        <f t="shared" si="13"/>
        <v>0</v>
      </c>
      <c r="T22" s="243">
        <f>ROUND((IF(D22="12-month",G22*J22,IF(D22="9-month",G22*J22,IF(D22="summer",J22*0.025*13*G22,IF(D22="grad",G22*J22,IF(D22="hourly",G22*J22,))))))*((1+$Q$1)^2),0)</f>
        <v>0</v>
      </c>
      <c r="U22" s="250">
        <f>ROUND(IF($K22&lt;&gt;"grad",$T22*$L22,($L22*$G22)*((1+$Q$2)^2)),0)</f>
        <v>0</v>
      </c>
      <c r="V22" s="249">
        <f t="shared" si="14"/>
        <v>0</v>
      </c>
      <c r="W22" s="243">
        <f>ROUND((IF(D22="12-month",H22*J22,IF(D22="9-month",H22*J22,IF(D22="summer",J22*0.025*13*H22,IF(D22="grad",H22*J22,IF(D22="hourly",H22*J22,))))))*((1+$Q$1)^3),0)</f>
        <v>0</v>
      </c>
      <c r="X22" s="250">
        <f>ROUND(IF($K22&lt;&gt;"grad",$W22*$L22,($L22*$H22)*((1+$Q$2)^3)),0)</f>
        <v>0</v>
      </c>
      <c r="Y22" s="249">
        <f t="shared" si="15"/>
        <v>0</v>
      </c>
      <c r="Z22" s="251">
        <f>ROUND((IF(D22="12-month",I22*J22,IF(D22="9-month",I22*J22,IF(D22="summer",J22*0.025*13*I22,IF(D22="grad",I22*J22,IF(D22="hourly",I22*J22,))))))*((1+$Q$1)^4),0)</f>
        <v>0</v>
      </c>
      <c r="AA22" s="250">
        <f>ROUND(IF($K22&lt;&gt;"grad",$Z22*$L22,($L22*$I22)*((1+$Q$2)^4)),0)</f>
        <v>0</v>
      </c>
      <c r="AB22" s="923">
        <f t="shared" si="16"/>
        <v>0</v>
      </c>
      <c r="AC22" s="762"/>
      <c r="AD22" s="231">
        <f t="shared" si="17"/>
        <v>0</v>
      </c>
      <c r="AE22" s="232">
        <f>ROUND(AD22*(1+$Q$1),0)</f>
        <v>0</v>
      </c>
      <c r="AF22" s="232">
        <f>ROUND(AE22*(1+$Q$1),0)</f>
        <v>0</v>
      </c>
      <c r="AG22" s="232">
        <f>ROUND(AF22*(1+$Q$1),0)</f>
        <v>0</v>
      </c>
      <c r="AH22" s="233">
        <f>ROUND(AG22*(1+$Q$1),0)</f>
        <v>0</v>
      </c>
      <c r="AI22" s="112"/>
      <c r="AJ22" s="113"/>
      <c r="AK22" s="414"/>
    </row>
    <row r="23" spans="1:37">
      <c r="A23" s="922"/>
      <c r="B23" s="32"/>
      <c r="C23" s="108"/>
      <c r="D23" s="79"/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37">
        <v>0</v>
      </c>
      <c r="K23" s="79"/>
      <c r="L23" s="165">
        <f>IFERROR(VLOOKUP(K23,'Additional Calculations'!$L$2:$M$11,2,FALSE),0)</f>
        <v>0</v>
      </c>
      <c r="M23" s="246">
        <f t="shared" si="9"/>
        <v>0</v>
      </c>
      <c r="N23" s="247">
        <f t="shared" si="10"/>
        <v>0</v>
      </c>
      <c r="O23" s="248">
        <f t="shared" si="11"/>
        <v>0</v>
      </c>
      <c r="P23" s="249">
        <f t="shared" si="12"/>
        <v>0</v>
      </c>
      <c r="Q23" s="243">
        <f>ROUND((IF(D23="12-month",F23*J23,IF(D23="9-month",F23*J23,IF(D23="summer",J23*0.025*13*F23,IF(D23="grad",F23*J23,IF(D23="hourly",F23*J23,))))))*(1+$Q$1),0)</f>
        <v>0</v>
      </c>
      <c r="R23" s="250">
        <f>ROUND(IF($K23&lt;&gt;"grad",$Q23*$L23,($L23*$F23)*(1+$Q$2)),0)</f>
        <v>0</v>
      </c>
      <c r="S23" s="249">
        <f t="shared" si="13"/>
        <v>0</v>
      </c>
      <c r="T23" s="243">
        <f>ROUND((IF(D23="12-month",G23*J23,IF(D23="9-month",G23*J23,IF(D23="summer",J23*0.025*13*G23,IF(D23="grad",G23*J23,IF(D23="hourly",G23*J23,))))))*((1+$Q$1)^2),0)</f>
        <v>0</v>
      </c>
      <c r="U23" s="250">
        <f>ROUND(IF($K23&lt;&gt;"grad",$T23*$L23,($L23*$G23)*((1+$Q$2)^2)),0)</f>
        <v>0</v>
      </c>
      <c r="V23" s="249">
        <f t="shared" si="14"/>
        <v>0</v>
      </c>
      <c r="W23" s="243">
        <f>ROUND((IF(D23="12-month",H23*J23,IF(D23="9-month",H23*J23,IF(D23="summer",J23*0.025*13*H23,IF(D23="grad",H23*J23,IF(D23="hourly",H23*J23,))))))*((1+$Q$1)^3),0)</f>
        <v>0</v>
      </c>
      <c r="X23" s="250">
        <f>ROUND(IF($K23&lt;&gt;"grad",$W23*$L23,($L23*$H23)*((1+$Q$2)^3)),0)</f>
        <v>0</v>
      </c>
      <c r="Y23" s="249">
        <f t="shared" si="15"/>
        <v>0</v>
      </c>
      <c r="Z23" s="251">
        <f>ROUND((IF(D23="12-month",I23*J23,IF(D23="9-month",I23*J23,IF(D23="summer",J23*0.025*13*I23,IF(D23="grad",I23*J23,IF(D23="hourly",I23*J23,))))))*((1+$Q$1)^4),0)</f>
        <v>0</v>
      </c>
      <c r="AA23" s="250">
        <f>ROUND(IF($K23&lt;&gt;"grad",$Z23*$L23,($L23*$I23)*((1+$Q$2)^4)),0)</f>
        <v>0</v>
      </c>
      <c r="AB23" s="923">
        <f t="shared" si="16"/>
        <v>0</v>
      </c>
      <c r="AC23" s="762"/>
      <c r="AD23" s="231">
        <f t="shared" si="17"/>
        <v>0</v>
      </c>
      <c r="AE23" s="232">
        <f>ROUND(AD23*(1+$Q$1),0)</f>
        <v>0</v>
      </c>
      <c r="AF23" s="232">
        <f>ROUND(AE23*(1+$Q$1),0)</f>
        <v>0</v>
      </c>
      <c r="AG23" s="232">
        <f>ROUND(AF23*(1+$Q$1),0)</f>
        <v>0</v>
      </c>
      <c r="AH23" s="233">
        <f>ROUND(AG23*(1+$Q$1),0)</f>
        <v>0</v>
      </c>
      <c r="AI23" s="112"/>
      <c r="AJ23" s="113"/>
      <c r="AK23" s="414"/>
    </row>
    <row r="24" spans="1:37">
      <c r="A24" s="922"/>
      <c r="B24" s="32"/>
      <c r="C24" s="108"/>
      <c r="D24" s="79"/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37">
        <v>0</v>
      </c>
      <c r="K24" s="79"/>
      <c r="L24" s="165">
        <f>IFERROR(VLOOKUP(K24,'Additional Calculations'!$L$2:$M$11,2,FALSE),0)</f>
        <v>0</v>
      </c>
      <c r="M24" s="246">
        <f t="shared" si="9"/>
        <v>0</v>
      </c>
      <c r="N24" s="247">
        <f t="shared" si="10"/>
        <v>0</v>
      </c>
      <c r="O24" s="248">
        <f t="shared" si="11"/>
        <v>0</v>
      </c>
      <c r="P24" s="249">
        <f t="shared" si="12"/>
        <v>0</v>
      </c>
      <c r="Q24" s="243">
        <f>ROUND((IF(D24="12-month",F24*J24,IF(D24="9-month",F24*J24,IF(D24="summer",J24*0.025*13*F24,IF(D24="grad",F24*J24,IF(D24="hourly",F24*J24,))))))*(1+$Q$1),0)</f>
        <v>0</v>
      </c>
      <c r="R24" s="250">
        <f>ROUND(IF($K24&lt;&gt;"grad",$Q24*$L24,($L24*$F24)*(1+$Q$2)),0)</f>
        <v>0</v>
      </c>
      <c r="S24" s="249">
        <f t="shared" si="13"/>
        <v>0</v>
      </c>
      <c r="T24" s="243">
        <f>ROUND((IF(D24="12-month",G24*J24,IF(D24="9-month",G24*J24,IF(D24="summer",J24*0.025*13*G24,IF(D24="grad",G24*J24,IF(D24="hourly",G24*J24,))))))*((1+$Q$1)^2),0)</f>
        <v>0</v>
      </c>
      <c r="U24" s="250">
        <f>ROUND(IF($K24&lt;&gt;"grad",$T24*$L24,($L24*$G24)*((1+$Q$2)^2)),0)</f>
        <v>0</v>
      </c>
      <c r="V24" s="249">
        <f t="shared" si="14"/>
        <v>0</v>
      </c>
      <c r="W24" s="243">
        <f>ROUND((IF(D24="12-month",H24*J24,IF(D24="9-month",H24*J24,IF(D24="summer",J24*0.025*13*H24,IF(D24="grad",H24*J24,IF(D24="hourly",H24*J24,))))))*((1+$Q$1)^3),0)</f>
        <v>0</v>
      </c>
      <c r="X24" s="250">
        <f>ROUND(IF($K24&lt;&gt;"grad",$W24*$L24,($L24*$H24)*((1+$Q$2)^3)),0)</f>
        <v>0</v>
      </c>
      <c r="Y24" s="249">
        <f t="shared" si="15"/>
        <v>0</v>
      </c>
      <c r="Z24" s="251">
        <f>ROUND((IF(D24="12-month",I24*J24,IF(D24="9-month",I24*J24,IF(D24="summer",J24*0.025*13*I24,IF(D24="grad",I24*J24,IF(D24="hourly",I24*J24,))))))*((1+$Q$1)^4),0)</f>
        <v>0</v>
      </c>
      <c r="AA24" s="250">
        <f>ROUND(IF($K24&lt;&gt;"grad",$Z24*$L24,($L24*$I24)*((1+$Q$2)^4)),0)</f>
        <v>0</v>
      </c>
      <c r="AB24" s="923">
        <f t="shared" si="16"/>
        <v>0</v>
      </c>
      <c r="AC24" s="762"/>
      <c r="AD24" s="231">
        <f t="shared" si="17"/>
        <v>0</v>
      </c>
      <c r="AE24" s="232">
        <f>ROUND(AD24*(1+$Q$1),0)</f>
        <v>0</v>
      </c>
      <c r="AF24" s="232">
        <f>ROUND(AE24*(1+$Q$1),0)</f>
        <v>0</v>
      </c>
      <c r="AG24" s="232">
        <f>ROUND(AF24*(1+$Q$1),0)</f>
        <v>0</v>
      </c>
      <c r="AH24" s="233">
        <f>ROUND(AG24*(1+$Q$1),0)</f>
        <v>0</v>
      </c>
      <c r="AI24" s="112"/>
      <c r="AJ24" s="113"/>
      <c r="AK24" s="414"/>
    </row>
    <row r="25" spans="1:37">
      <c r="A25" s="922"/>
      <c r="B25" s="32"/>
      <c r="C25" s="108"/>
      <c r="D25" s="79"/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37">
        <v>0</v>
      </c>
      <c r="K25" s="79"/>
      <c r="L25" s="165">
        <f>IFERROR(VLOOKUP(K25,'Additional Calculations'!$L$2:$M$11,2,FALSE),0)</f>
        <v>0</v>
      </c>
      <c r="M25" s="246">
        <f t="shared" si="9"/>
        <v>0</v>
      </c>
      <c r="N25" s="247">
        <f t="shared" si="10"/>
        <v>0</v>
      </c>
      <c r="O25" s="248">
        <f t="shared" si="11"/>
        <v>0</v>
      </c>
      <c r="P25" s="249">
        <f t="shared" si="12"/>
        <v>0</v>
      </c>
      <c r="Q25" s="243">
        <f>ROUND((IF(D25="12-month",F25*J25,IF(D25="9-month",F25*J25,IF(D25="summer",J25*0.025*13*F25,IF(D25="grad",F25*J25,IF(D25="hourly",F25*J25,))))))*(1+$Q$1),0)</f>
        <v>0</v>
      </c>
      <c r="R25" s="250">
        <f>ROUND(IF($K25&lt;&gt;"grad",$Q25*$L25,($L25*$F25)*(1+$Q$2)),0)</f>
        <v>0</v>
      </c>
      <c r="S25" s="249">
        <f t="shared" si="13"/>
        <v>0</v>
      </c>
      <c r="T25" s="243">
        <f>ROUND((IF(D25="12-month",G25*J25,IF(D25="9-month",G25*J25,IF(D25="summer",J25*0.025*13*G25,IF(D25="grad",G25*J25,IF(D25="hourly",G25*J25,))))))*((1+$Q$1)^2),0)</f>
        <v>0</v>
      </c>
      <c r="U25" s="250">
        <f>ROUND(IF($K25&lt;&gt;"grad",$T25*$L25,($L25*$G25)*((1+$Q$2)^2)),0)</f>
        <v>0</v>
      </c>
      <c r="V25" s="249">
        <f t="shared" si="14"/>
        <v>0</v>
      </c>
      <c r="W25" s="243">
        <f>ROUND((IF(D25="12-month",H25*J25,IF(D25="9-month",H25*J25,IF(D25="summer",J25*0.025*13*H25,IF(D25="grad",H25*J25,IF(D25="hourly",H25*J25,))))))*((1+$Q$1)^3),0)</f>
        <v>0</v>
      </c>
      <c r="X25" s="250">
        <f>ROUND(IF($K25&lt;&gt;"grad",$W25*$L25,($L25*$H25)*((1+$Q$2)^3)),0)</f>
        <v>0</v>
      </c>
      <c r="Y25" s="249">
        <f t="shared" si="15"/>
        <v>0</v>
      </c>
      <c r="Z25" s="251">
        <f>ROUND((IF(D25="12-month",I25*J25,IF(D25="9-month",I25*J25,IF(D25="summer",J25*0.025*13*I25,IF(D25="grad",I25*J25,IF(D25="hourly",I25*J25,))))))*((1+$Q$1)^4),0)</f>
        <v>0</v>
      </c>
      <c r="AA25" s="250">
        <f>ROUND(IF($K25&lt;&gt;"grad",$Z25*$L25,($L25*$I25)*((1+$Q$2)^4)),0)</f>
        <v>0</v>
      </c>
      <c r="AB25" s="923">
        <f t="shared" si="16"/>
        <v>0</v>
      </c>
      <c r="AC25" s="762"/>
      <c r="AD25" s="234">
        <f t="shared" si="17"/>
        <v>0</v>
      </c>
      <c r="AE25" s="235">
        <f>ROUND(AD25*(1+$Q$1),0)</f>
        <v>0</v>
      </c>
      <c r="AF25" s="235">
        <f>ROUND(AE25*(1+$Q$1),0)</f>
        <v>0</v>
      </c>
      <c r="AG25" s="235">
        <f>ROUND(AF25*(1+$Q$1),0)</f>
        <v>0</v>
      </c>
      <c r="AH25" s="236">
        <f>ROUND(AG25*(1+$Q$1),0)</f>
        <v>0</v>
      </c>
      <c r="AI25" s="114"/>
      <c r="AJ25" s="115"/>
      <c r="AK25" s="414"/>
    </row>
    <row r="26" spans="1:37" hidden="1" outlineLevel="1">
      <c r="A26" s="922"/>
      <c r="B26" s="32"/>
      <c r="C26" s="108"/>
      <c r="D26" s="79"/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37">
        <v>0</v>
      </c>
      <c r="K26" s="79"/>
      <c r="L26" s="165">
        <f>IFERROR(VLOOKUP(K26,'Additional Calculations'!$L$2:$M$11,2,FALSE),0)</f>
        <v>0</v>
      </c>
      <c r="M26" s="246">
        <f t="shared" si="9"/>
        <v>0</v>
      </c>
      <c r="N26" s="247">
        <f t="shared" si="10"/>
        <v>0</v>
      </c>
      <c r="O26" s="248">
        <f t="shared" si="11"/>
        <v>0</v>
      </c>
      <c r="P26" s="249">
        <f t="shared" si="12"/>
        <v>0</v>
      </c>
      <c r="Q26" s="243">
        <f>ROUND((IF(D26="12-month",F26*J26,IF(D26="9-month",F26*J26,IF(D26="summer",J26*0.025*13*F26,IF(D26="grad",F26*J26,IF(D26="hourly",F26*J26,))))))*(1+$Q$1),0)</f>
        <v>0</v>
      </c>
      <c r="R26" s="250">
        <f>ROUND(IF($K26&lt;&gt;"grad",$Q26*$L26,($L26*$F26)*(1+$Q$2)),0)</f>
        <v>0</v>
      </c>
      <c r="S26" s="249">
        <f t="shared" si="13"/>
        <v>0</v>
      </c>
      <c r="T26" s="243">
        <f>ROUND((IF(D26="12-month",G26*J26,IF(D26="9-month",G26*J26,IF(D26="summer",J26*0.025*13*G26,IF(D26="grad",G26*J26,IF(D26="hourly",G26*J26,))))))*((1+$Q$1)^2),0)</f>
        <v>0</v>
      </c>
      <c r="U26" s="250">
        <f>ROUND(IF($K26&lt;&gt;"grad",$T26*$L26,($L26*$G26)*((1+$Q$2)^2)),0)</f>
        <v>0</v>
      </c>
      <c r="V26" s="249">
        <f t="shared" si="14"/>
        <v>0</v>
      </c>
      <c r="W26" s="243">
        <f>ROUND((IF(D26="12-month",H26*J26,IF(D26="9-month",H26*J26,IF(D26="summer",J26*0.025*13*H26,IF(D26="grad",H26*J26,IF(D26="hourly",H26*J26,))))))*((1+$Q$1)^3),0)</f>
        <v>0</v>
      </c>
      <c r="X26" s="250">
        <f>ROUND(IF($K26&lt;&gt;"grad",$W26*$L26,($L26*$H26)*((1+$Q$2)^3)),0)</f>
        <v>0</v>
      </c>
      <c r="Y26" s="249">
        <f t="shared" si="15"/>
        <v>0</v>
      </c>
      <c r="Z26" s="251">
        <f>ROUND((IF(D26="12-month",I26*J26,IF(D26="9-month",I26*J26,IF(D26="summer",J26*0.025*13*I26,IF(D26="grad",I26*J26,IF(D26="hourly",I26*J26,))))))*((1+$Q$1)^4),0)</f>
        <v>0</v>
      </c>
      <c r="AA26" s="250">
        <f>ROUND(IF($K26&lt;&gt;"grad",$Z26*$L26,($L26*$I26)*((1+$Q$2)^4)),0)</f>
        <v>0</v>
      </c>
      <c r="AB26" s="923">
        <f t="shared" si="16"/>
        <v>0</v>
      </c>
      <c r="AC26" s="762"/>
      <c r="AD26" s="354">
        <f t="shared" si="17"/>
        <v>0</v>
      </c>
      <c r="AE26" s="355">
        <f>ROUND(AD26*(1+$Q$1),0)</f>
        <v>0</v>
      </c>
      <c r="AF26" s="355">
        <f>ROUND(AE26*(1+$Q$1),0)</f>
        <v>0</v>
      </c>
      <c r="AG26" s="355">
        <f>ROUND(AF26*(1+$Q$1),0)</f>
        <v>0</v>
      </c>
      <c r="AH26" s="356">
        <f>ROUND(AG26*(1+$Q$1),0)</f>
        <v>0</v>
      </c>
      <c r="AI26" s="357"/>
      <c r="AJ26" s="358"/>
      <c r="AK26" s="414"/>
    </row>
    <row r="27" spans="1:37" hidden="1" outlineLevel="1">
      <c r="A27" s="922"/>
      <c r="B27" s="32"/>
      <c r="C27" s="108"/>
      <c r="D27" s="79"/>
      <c r="E27" s="254">
        <v>0</v>
      </c>
      <c r="F27" s="254">
        <v>0</v>
      </c>
      <c r="G27" s="254">
        <v>0</v>
      </c>
      <c r="H27" s="254">
        <v>0</v>
      </c>
      <c r="I27" s="254">
        <v>0</v>
      </c>
      <c r="J27" s="237">
        <v>0</v>
      </c>
      <c r="K27" s="79"/>
      <c r="L27" s="165">
        <f>IFERROR(VLOOKUP(K27,'Additional Calculations'!$L$2:$M$11,2,FALSE),0)</f>
        <v>0</v>
      </c>
      <c r="M27" s="246">
        <f t="shared" si="9"/>
        <v>0</v>
      </c>
      <c r="N27" s="247">
        <f t="shared" si="10"/>
        <v>0</v>
      </c>
      <c r="O27" s="248">
        <f t="shared" si="11"/>
        <v>0</v>
      </c>
      <c r="P27" s="249">
        <f t="shared" si="12"/>
        <v>0</v>
      </c>
      <c r="Q27" s="243">
        <f>ROUND((IF(D27="12-month",F27*J27,IF(D27="9-month",F27*J27,IF(D27="summer",J27*0.025*13*F27,IF(D27="grad",F27*J27,IF(D27="hourly",F27*J27,))))))*(1+$Q$1),0)</f>
        <v>0</v>
      </c>
      <c r="R27" s="250">
        <f>ROUND(IF($K27&lt;&gt;"grad",$Q27*$L27,($L27*$F27)*(1+$Q$2)),0)</f>
        <v>0</v>
      </c>
      <c r="S27" s="249">
        <f t="shared" si="13"/>
        <v>0</v>
      </c>
      <c r="T27" s="243">
        <f>ROUND((IF(D27="12-month",G27*J27,IF(D27="9-month",G27*J27,IF(D27="summer",J27*0.025*13*G27,IF(D27="grad",G27*J27,IF(D27="hourly",G27*J27,))))))*((1+$Q$1)^2),0)</f>
        <v>0</v>
      </c>
      <c r="U27" s="250">
        <f>ROUND(IF($K27&lt;&gt;"grad",$T27*$L27,($L27*$G27)*((1+$Q$2)^2)),0)</f>
        <v>0</v>
      </c>
      <c r="V27" s="249">
        <f t="shared" si="14"/>
        <v>0</v>
      </c>
      <c r="W27" s="243">
        <f>ROUND((IF(D27="12-month",H27*J27,IF(D27="9-month",H27*J27,IF(D27="summer",J27*0.025*13*H27,IF(D27="grad",H27*J27,IF(D27="hourly",H27*J27,))))))*((1+$Q$1)^3),0)</f>
        <v>0</v>
      </c>
      <c r="X27" s="250">
        <f>ROUND(IF($K27&lt;&gt;"grad",$W27*$L27,($L27*$H27)*((1+$Q$2)^3)),0)</f>
        <v>0</v>
      </c>
      <c r="Y27" s="249">
        <f t="shared" si="15"/>
        <v>0</v>
      </c>
      <c r="Z27" s="251">
        <f>ROUND((IF(D27="12-month",I27*J27,IF(D27="9-month",I27*J27,IF(D27="summer",J27*0.025*13*I27,IF(D27="grad",I27*J27,IF(D27="hourly",I27*J27,))))))*((1+$Q$1)^4),0)</f>
        <v>0</v>
      </c>
      <c r="AA27" s="250">
        <f>ROUND(IF($K27&lt;&gt;"grad",$Z27*$L27,($L27*$I27)*((1+$Q$2)^4)),0)</f>
        <v>0</v>
      </c>
      <c r="AB27" s="923">
        <f t="shared" si="16"/>
        <v>0</v>
      </c>
      <c r="AC27" s="762"/>
      <c r="AD27" s="231">
        <f t="shared" si="17"/>
        <v>0</v>
      </c>
      <c r="AE27" s="232">
        <f>ROUND(AD27*(1+$Q$1),0)</f>
        <v>0</v>
      </c>
      <c r="AF27" s="232">
        <f>ROUND(AE27*(1+$Q$1),0)</f>
        <v>0</v>
      </c>
      <c r="AG27" s="232">
        <f>ROUND(AF27*(1+$Q$1),0)</f>
        <v>0</v>
      </c>
      <c r="AH27" s="233">
        <f>ROUND(AG27*(1+$Q$1),0)</f>
        <v>0</v>
      </c>
      <c r="AI27" s="112"/>
      <c r="AJ27" s="113"/>
      <c r="AK27" s="414"/>
    </row>
    <row r="28" spans="1:37" hidden="1" outlineLevel="1">
      <c r="A28" s="922"/>
      <c r="B28" s="32"/>
      <c r="C28" s="108"/>
      <c r="D28" s="79"/>
      <c r="E28" s="254">
        <v>0</v>
      </c>
      <c r="F28" s="254">
        <v>0</v>
      </c>
      <c r="G28" s="254">
        <v>0</v>
      </c>
      <c r="H28" s="254">
        <v>0</v>
      </c>
      <c r="I28" s="254">
        <v>0</v>
      </c>
      <c r="J28" s="237">
        <v>0</v>
      </c>
      <c r="K28" s="79"/>
      <c r="L28" s="165">
        <f>IFERROR(VLOOKUP(K28,'Additional Calculations'!$L$2:$M$11,2,FALSE),0)</f>
        <v>0</v>
      </c>
      <c r="M28" s="246">
        <f t="shared" si="9"/>
        <v>0</v>
      </c>
      <c r="N28" s="247">
        <f t="shared" si="10"/>
        <v>0</v>
      </c>
      <c r="O28" s="248">
        <f t="shared" si="11"/>
        <v>0</v>
      </c>
      <c r="P28" s="249">
        <f t="shared" si="12"/>
        <v>0</v>
      </c>
      <c r="Q28" s="243">
        <f>ROUND((IF(D28="12-month",F28*J28,IF(D28="9-month",F28*J28,IF(D28="summer",J28*0.025*13*F28,IF(D28="grad",F28*J28,IF(D28="hourly",F28*J28,))))))*(1+$Q$1),0)</f>
        <v>0</v>
      </c>
      <c r="R28" s="250">
        <f>ROUND(IF($K28&lt;&gt;"grad",$Q28*$L28,($L28*$F28)*(1+$Q$2)),0)</f>
        <v>0</v>
      </c>
      <c r="S28" s="249">
        <f t="shared" si="13"/>
        <v>0</v>
      </c>
      <c r="T28" s="243">
        <f>ROUND((IF(D28="12-month",G28*J28,IF(D28="9-month",G28*J28,IF(D28="summer",J28*0.025*13*G28,IF(D28="grad",G28*J28,IF(D28="hourly",G28*J28,))))))*((1+$Q$1)^2),0)</f>
        <v>0</v>
      </c>
      <c r="U28" s="250">
        <f>ROUND(IF($K28&lt;&gt;"grad",$T28*$L28,($L28*$G28)*((1+$Q$2)^2)),0)</f>
        <v>0</v>
      </c>
      <c r="V28" s="249">
        <f t="shared" si="14"/>
        <v>0</v>
      </c>
      <c r="W28" s="243">
        <f>ROUND((IF(D28="12-month",H28*J28,IF(D28="9-month",H28*J28,IF(D28="summer",J28*0.025*13*H28,IF(D28="grad",H28*J28,IF(D28="hourly",H28*J28,))))))*((1+$Q$1)^3),0)</f>
        <v>0</v>
      </c>
      <c r="X28" s="250">
        <f>ROUND(IF($K28&lt;&gt;"grad",$W28*$L28,($L28*$H28)*((1+$Q$2)^3)),0)</f>
        <v>0</v>
      </c>
      <c r="Y28" s="249">
        <f t="shared" si="15"/>
        <v>0</v>
      </c>
      <c r="Z28" s="251">
        <f>ROUND((IF(D28="12-month",I28*J28,IF(D28="9-month",I28*J28,IF(D28="summer",J28*0.025*13*I28,IF(D28="grad",I28*J28,IF(D28="hourly",I28*J28,))))))*((1+$Q$1)^4),0)</f>
        <v>0</v>
      </c>
      <c r="AA28" s="250">
        <f>ROUND(IF($K28&lt;&gt;"grad",$Z28*$L28,($L28*$I28)*((1+$Q$2)^4)),0)</f>
        <v>0</v>
      </c>
      <c r="AB28" s="923">
        <f t="shared" si="16"/>
        <v>0</v>
      </c>
      <c r="AC28" s="762"/>
      <c r="AD28" s="231">
        <f t="shared" si="17"/>
        <v>0</v>
      </c>
      <c r="AE28" s="232">
        <f>ROUND(AD28*(1+$Q$1),0)</f>
        <v>0</v>
      </c>
      <c r="AF28" s="232">
        <f>ROUND(AE28*(1+$Q$1),0)</f>
        <v>0</v>
      </c>
      <c r="AG28" s="232">
        <f>ROUND(AF28*(1+$Q$1),0)</f>
        <v>0</v>
      </c>
      <c r="AH28" s="233">
        <f>ROUND(AG28*(1+$Q$1),0)</f>
        <v>0</v>
      </c>
      <c r="AI28" s="112"/>
      <c r="AJ28" s="113"/>
      <c r="AK28" s="414"/>
    </row>
    <row r="29" spans="1:37" hidden="1" outlineLevel="1">
      <c r="A29" s="922"/>
      <c r="B29" s="32"/>
      <c r="C29" s="108"/>
      <c r="D29" s="79"/>
      <c r="E29" s="254">
        <v>0</v>
      </c>
      <c r="F29" s="254">
        <v>0</v>
      </c>
      <c r="G29" s="254">
        <v>0</v>
      </c>
      <c r="H29" s="254">
        <v>0</v>
      </c>
      <c r="I29" s="254">
        <v>0</v>
      </c>
      <c r="J29" s="237">
        <v>0</v>
      </c>
      <c r="K29" s="79"/>
      <c r="L29" s="165">
        <f>IFERROR(VLOOKUP(K29,'Additional Calculations'!$L$2:$M$11,2,FALSE),0)</f>
        <v>0</v>
      </c>
      <c r="M29" s="246">
        <f t="shared" si="9"/>
        <v>0</v>
      </c>
      <c r="N29" s="247">
        <f t="shared" si="10"/>
        <v>0</v>
      </c>
      <c r="O29" s="248">
        <f t="shared" si="11"/>
        <v>0</v>
      </c>
      <c r="P29" s="249">
        <f t="shared" si="12"/>
        <v>0</v>
      </c>
      <c r="Q29" s="243">
        <f>ROUND((IF(D29="12-month",F29*J29,IF(D29="9-month",F29*J29,IF(D29="summer",J29*0.025*13*F29,IF(D29="grad",F29*J29,IF(D29="hourly",F29*J29,))))))*(1+$Q$1),0)</f>
        <v>0</v>
      </c>
      <c r="R29" s="250">
        <f>ROUND(IF($K29&lt;&gt;"grad",$Q29*$L29,($L29*$F29)*(1+$Q$2)),0)</f>
        <v>0</v>
      </c>
      <c r="S29" s="249">
        <f t="shared" si="13"/>
        <v>0</v>
      </c>
      <c r="T29" s="243">
        <f>ROUND((IF(D29="12-month",G29*J29,IF(D29="9-month",G29*J29,IF(D29="summer",J29*0.025*13*G29,IF(D29="grad",G29*J29,IF(D29="hourly",G29*J29,))))))*((1+$Q$1)^2),0)</f>
        <v>0</v>
      </c>
      <c r="U29" s="250">
        <f>ROUND(IF($K29&lt;&gt;"grad",$T29*$L29,($L29*$G29)*((1+$Q$2)^2)),0)</f>
        <v>0</v>
      </c>
      <c r="V29" s="249">
        <f t="shared" si="14"/>
        <v>0</v>
      </c>
      <c r="W29" s="243">
        <f>ROUND((IF(D29="12-month",H29*J29,IF(D29="9-month",H29*J29,IF(D29="summer",J29*0.025*13*H29,IF(D29="grad",H29*J29,IF(D29="hourly",H29*J29,))))))*((1+$Q$1)^3),0)</f>
        <v>0</v>
      </c>
      <c r="X29" s="250">
        <f>ROUND(IF($K29&lt;&gt;"grad",$W29*$L29,($L29*$H29)*((1+$Q$2)^3)),0)</f>
        <v>0</v>
      </c>
      <c r="Y29" s="249">
        <f t="shared" si="15"/>
        <v>0</v>
      </c>
      <c r="Z29" s="251">
        <f>ROUND((IF(D29="12-month",I29*J29,IF(D29="9-month",I29*J29,IF(D29="summer",J29*0.025*13*I29,IF(D29="grad",I29*J29,IF(D29="hourly",I29*J29,))))))*((1+$Q$1)^4),0)</f>
        <v>0</v>
      </c>
      <c r="AA29" s="250">
        <f>ROUND(IF($K29&lt;&gt;"grad",$Z29*$L29,($L29*$I29)*((1+$Q$2)^4)),0)</f>
        <v>0</v>
      </c>
      <c r="AB29" s="923">
        <f t="shared" si="16"/>
        <v>0</v>
      </c>
      <c r="AC29" s="762"/>
      <c r="AD29" s="231">
        <f t="shared" si="17"/>
        <v>0</v>
      </c>
      <c r="AE29" s="232">
        <f>ROUND(AD29*(1+$Q$1),0)</f>
        <v>0</v>
      </c>
      <c r="AF29" s="232">
        <f>ROUND(AE29*(1+$Q$1),0)</f>
        <v>0</v>
      </c>
      <c r="AG29" s="232">
        <f>ROUND(AF29*(1+$Q$1),0)</f>
        <v>0</v>
      </c>
      <c r="AH29" s="233">
        <f>ROUND(AG29*(1+$Q$1),0)</f>
        <v>0</v>
      </c>
      <c r="AI29" s="112"/>
      <c r="AJ29" s="113"/>
      <c r="AK29" s="414"/>
    </row>
    <row r="30" spans="1:37" hidden="1" outlineLevel="1">
      <c r="A30" s="922"/>
      <c r="B30" s="32"/>
      <c r="C30" s="108"/>
      <c r="D30" s="79"/>
      <c r="E30" s="254">
        <v>0</v>
      </c>
      <c r="F30" s="254">
        <v>0</v>
      </c>
      <c r="G30" s="254">
        <v>0</v>
      </c>
      <c r="H30" s="254">
        <v>0</v>
      </c>
      <c r="I30" s="254">
        <v>0</v>
      </c>
      <c r="J30" s="237">
        <v>0</v>
      </c>
      <c r="K30" s="79"/>
      <c r="L30" s="165">
        <f>IFERROR(VLOOKUP(K30,'Additional Calculations'!$L$2:$M$11,2,FALSE),0)</f>
        <v>0</v>
      </c>
      <c r="M30" s="246">
        <f t="shared" si="9"/>
        <v>0</v>
      </c>
      <c r="N30" s="247">
        <f t="shared" si="10"/>
        <v>0</v>
      </c>
      <c r="O30" s="248">
        <f t="shared" si="11"/>
        <v>0</v>
      </c>
      <c r="P30" s="249">
        <f t="shared" si="12"/>
        <v>0</v>
      </c>
      <c r="Q30" s="243">
        <f>ROUND((IF(D30="12-month",F30*J30,IF(D30="9-month",F30*J30,IF(D30="summer",J30*0.025*13*F30,IF(D30="grad",F30*J30,IF(D30="hourly",F30*J30,))))))*(1+$Q$1),0)</f>
        <v>0</v>
      </c>
      <c r="R30" s="250">
        <f>ROUND(IF($K30&lt;&gt;"grad",$Q30*$L30,($L30*$F30)*(1+$Q$2)),0)</f>
        <v>0</v>
      </c>
      <c r="S30" s="249">
        <f t="shared" si="13"/>
        <v>0</v>
      </c>
      <c r="T30" s="243">
        <f>ROUND((IF(D30="12-month",G30*J30,IF(D30="9-month",G30*J30,IF(D30="summer",J30*0.025*13*G30,IF(D30="grad",G30*J30,IF(D30="hourly",G30*J30,))))))*((1+$Q$1)^2),0)</f>
        <v>0</v>
      </c>
      <c r="U30" s="250">
        <f>ROUND(IF($K30&lt;&gt;"grad",$T30*$L30,($L30*$G30)*((1+$Q$2)^2)),0)</f>
        <v>0</v>
      </c>
      <c r="V30" s="249">
        <f t="shared" si="14"/>
        <v>0</v>
      </c>
      <c r="W30" s="243">
        <f>ROUND((IF(D30="12-month",H30*J30,IF(D30="9-month",H30*J30,IF(D30="summer",J30*0.025*13*H30,IF(D30="grad",H30*J30,IF(D30="hourly",H30*J30,))))))*((1+$Q$1)^3),0)</f>
        <v>0</v>
      </c>
      <c r="X30" s="250">
        <f>ROUND(IF($K30&lt;&gt;"grad",$W30*$L30,($L30*$H30)*((1+$Q$2)^3)),0)</f>
        <v>0</v>
      </c>
      <c r="Y30" s="249">
        <f t="shared" si="15"/>
        <v>0</v>
      </c>
      <c r="Z30" s="251">
        <f>ROUND((IF(D30="12-month",I30*J30,IF(D30="9-month",I30*J30,IF(D30="summer",J30*0.025*13*I30,IF(D30="grad",I30*J30,IF(D30="hourly",I30*J30,))))))*((1+$Q$1)^4),0)</f>
        <v>0</v>
      </c>
      <c r="AA30" s="250">
        <f>ROUND(IF($K30&lt;&gt;"grad",$Z30*$L30,($L30*$I30)*((1+$Q$2)^4)),0)</f>
        <v>0</v>
      </c>
      <c r="AB30" s="923">
        <f t="shared" si="16"/>
        <v>0</v>
      </c>
      <c r="AC30" s="762"/>
      <c r="AD30" s="231">
        <f t="shared" si="17"/>
        <v>0</v>
      </c>
      <c r="AE30" s="232">
        <f>ROUND(AD30*(1+$Q$1),0)</f>
        <v>0</v>
      </c>
      <c r="AF30" s="232">
        <f>ROUND(AE30*(1+$Q$1),0)</f>
        <v>0</v>
      </c>
      <c r="AG30" s="232">
        <f>ROUND(AF30*(1+$Q$1),0)</f>
        <v>0</v>
      </c>
      <c r="AH30" s="233">
        <f>ROUND(AG30*(1+$Q$1),0)</f>
        <v>0</v>
      </c>
      <c r="AI30" s="112"/>
      <c r="AJ30" s="113"/>
      <c r="AK30" s="414"/>
    </row>
    <row r="31" spans="1:37" hidden="1" outlineLevel="1">
      <c r="A31" s="922"/>
      <c r="B31" s="32"/>
      <c r="C31" s="108"/>
      <c r="D31" s="79"/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37">
        <v>0</v>
      </c>
      <c r="K31" s="79"/>
      <c r="L31" s="165">
        <f>IFERROR(VLOOKUP(K31,'Additional Calculations'!$L$2:$M$11,2,FALSE),0)</f>
        <v>0</v>
      </c>
      <c r="M31" s="246">
        <f t="shared" si="9"/>
        <v>0</v>
      </c>
      <c r="N31" s="247">
        <f t="shared" si="10"/>
        <v>0</v>
      </c>
      <c r="O31" s="248">
        <f t="shared" si="11"/>
        <v>0</v>
      </c>
      <c r="P31" s="249">
        <f t="shared" si="12"/>
        <v>0</v>
      </c>
      <c r="Q31" s="243">
        <f>ROUND((IF(D31="12-month",F31*J31,IF(D31="9-month",F31*J31,IF(D31="summer",J31*0.025*13*F31,IF(D31="grad",F31*J31,IF(D31="hourly",F31*J31,))))))*(1+$Q$1),0)</f>
        <v>0</v>
      </c>
      <c r="R31" s="250">
        <f>ROUND(IF($K31&lt;&gt;"grad",$Q31*$L31,($L31*$F31)*(1+$Q$2)),0)</f>
        <v>0</v>
      </c>
      <c r="S31" s="249">
        <f t="shared" si="13"/>
        <v>0</v>
      </c>
      <c r="T31" s="243">
        <f>ROUND((IF(D31="12-month",G31*J31,IF(D31="9-month",G31*J31,IF(D31="summer",J31*0.025*13*G31,IF(D31="grad",G31*J31,IF(D31="hourly",G31*J31,))))))*((1+$Q$1)^2),0)</f>
        <v>0</v>
      </c>
      <c r="U31" s="250">
        <f>ROUND(IF($K31&lt;&gt;"grad",$T31*$L31,($L31*$G31)*((1+$Q$2)^2)),0)</f>
        <v>0</v>
      </c>
      <c r="V31" s="249">
        <f t="shared" si="14"/>
        <v>0</v>
      </c>
      <c r="W31" s="243">
        <f>ROUND((IF(D31="12-month",H31*J31,IF(D31="9-month",H31*J31,IF(D31="summer",J31*0.025*13*H31,IF(D31="grad",H31*J31,IF(D31="hourly",H31*J31,))))))*((1+$Q$1)^3),0)</f>
        <v>0</v>
      </c>
      <c r="X31" s="250">
        <f>ROUND(IF($K31&lt;&gt;"grad",$W31*$L31,($L31*$H31)*((1+$Q$2)^3)),0)</f>
        <v>0</v>
      </c>
      <c r="Y31" s="249">
        <f t="shared" si="15"/>
        <v>0</v>
      </c>
      <c r="Z31" s="251">
        <f>ROUND((IF(D31="12-month",I31*J31,IF(D31="9-month",I31*J31,IF(D31="summer",J31*0.025*13*I31,IF(D31="grad",I31*J31,IF(D31="hourly",I31*J31,))))))*((1+$Q$1)^4),0)</f>
        <v>0</v>
      </c>
      <c r="AA31" s="250">
        <f>ROUND(IF($K31&lt;&gt;"grad",$Z31*$L31,($L31*$I31)*((1+$Q$2)^4)),0)</f>
        <v>0</v>
      </c>
      <c r="AB31" s="923">
        <f t="shared" si="16"/>
        <v>0</v>
      </c>
      <c r="AC31" s="762"/>
      <c r="AD31" s="231">
        <f t="shared" si="17"/>
        <v>0</v>
      </c>
      <c r="AE31" s="232">
        <f>ROUND(AD31*(1+$Q$1),0)</f>
        <v>0</v>
      </c>
      <c r="AF31" s="232">
        <f>ROUND(AE31*(1+$Q$1),0)</f>
        <v>0</v>
      </c>
      <c r="AG31" s="232">
        <f>ROUND(AF31*(1+$Q$1),0)</f>
        <v>0</v>
      </c>
      <c r="AH31" s="233">
        <f>ROUND(AG31*(1+$Q$1),0)</f>
        <v>0</v>
      </c>
      <c r="AI31" s="112"/>
      <c r="AJ31" s="113"/>
      <c r="AK31" s="414"/>
    </row>
    <row r="32" spans="1:37" hidden="1" outlineLevel="1">
      <c r="A32" s="922"/>
      <c r="B32" s="32"/>
      <c r="C32" s="108"/>
      <c r="D32" s="79"/>
      <c r="E32" s="254">
        <v>0</v>
      </c>
      <c r="F32" s="254">
        <v>0</v>
      </c>
      <c r="G32" s="254">
        <v>0</v>
      </c>
      <c r="H32" s="254">
        <v>0</v>
      </c>
      <c r="I32" s="254">
        <v>0</v>
      </c>
      <c r="J32" s="237">
        <v>0</v>
      </c>
      <c r="K32" s="79"/>
      <c r="L32" s="165">
        <f>IFERROR(VLOOKUP(K32,'Additional Calculations'!$L$2:$M$11,2,FALSE),0)</f>
        <v>0</v>
      </c>
      <c r="M32" s="246">
        <f t="shared" si="9"/>
        <v>0</v>
      </c>
      <c r="N32" s="247">
        <f t="shared" si="10"/>
        <v>0</v>
      </c>
      <c r="O32" s="248">
        <f t="shared" si="11"/>
        <v>0</v>
      </c>
      <c r="P32" s="249">
        <f t="shared" si="12"/>
        <v>0</v>
      </c>
      <c r="Q32" s="243">
        <f>ROUND((IF(D32="12-month",F32*J32,IF(D32="9-month",F32*J32,IF(D32="summer",J32*0.025*13*F32,IF(D32="grad",F32*J32,IF(D32="hourly",F32*J32,))))))*(1+$Q$1),0)</f>
        <v>0</v>
      </c>
      <c r="R32" s="250">
        <f>ROUND(IF($K32&lt;&gt;"grad",$Q32*$L32,($L32*$F32)*(1+$Q$2)),0)</f>
        <v>0</v>
      </c>
      <c r="S32" s="249">
        <f t="shared" si="13"/>
        <v>0</v>
      </c>
      <c r="T32" s="243">
        <f>ROUND((IF(D32="12-month",G32*J32,IF(D32="9-month",G32*J32,IF(D32="summer",J32*0.025*13*G32,IF(D32="grad",G32*J32,IF(D32="hourly",G32*J32,))))))*((1+$Q$1)^2),0)</f>
        <v>0</v>
      </c>
      <c r="U32" s="250">
        <f>ROUND(IF($K32&lt;&gt;"grad",$T32*$L32,($L32*$G32)*((1+$Q$2)^2)),0)</f>
        <v>0</v>
      </c>
      <c r="V32" s="249">
        <f t="shared" si="14"/>
        <v>0</v>
      </c>
      <c r="W32" s="243">
        <f>ROUND((IF(D32="12-month",H32*J32,IF(D32="9-month",H32*J32,IF(D32="summer",J32*0.025*13*H32,IF(D32="grad",H32*J32,IF(D32="hourly",H32*J32,))))))*((1+$Q$1)^3),0)</f>
        <v>0</v>
      </c>
      <c r="X32" s="250">
        <f>ROUND(IF($K32&lt;&gt;"grad",$W32*$L32,($L32*$H32)*((1+$Q$2)^3)),0)</f>
        <v>0</v>
      </c>
      <c r="Y32" s="249">
        <f t="shared" si="15"/>
        <v>0</v>
      </c>
      <c r="Z32" s="251">
        <f>ROUND((IF(D32="12-month",I32*J32,IF(D32="9-month",I32*J32,IF(D32="summer",J32*0.025*13*I32,IF(D32="grad",I32*J32,IF(D32="hourly",I32*J32,))))))*((1+$Q$1)^4),0)</f>
        <v>0</v>
      </c>
      <c r="AA32" s="250">
        <f>ROUND(IF($K32&lt;&gt;"grad",$Z32*$L32,($L32*$I32)*((1+$Q$2)^4)),0)</f>
        <v>0</v>
      </c>
      <c r="AB32" s="923">
        <f t="shared" si="16"/>
        <v>0</v>
      </c>
      <c r="AC32" s="762"/>
      <c r="AD32" s="231">
        <f t="shared" si="17"/>
        <v>0</v>
      </c>
      <c r="AE32" s="232">
        <f>ROUND(AD32*(1+$Q$1),0)</f>
        <v>0</v>
      </c>
      <c r="AF32" s="232">
        <f>ROUND(AE32*(1+$Q$1),0)</f>
        <v>0</v>
      </c>
      <c r="AG32" s="232">
        <f>ROUND(AF32*(1+$Q$1),0)</f>
        <v>0</v>
      </c>
      <c r="AH32" s="233">
        <f>ROUND(AG32*(1+$Q$1),0)</f>
        <v>0</v>
      </c>
      <c r="AI32" s="112"/>
      <c r="AJ32" s="113"/>
      <c r="AK32" s="414"/>
    </row>
    <row r="33" spans="1:37" hidden="1" outlineLevel="1">
      <c r="A33" s="922"/>
      <c r="B33" s="32"/>
      <c r="C33" s="108"/>
      <c r="D33" s="79"/>
      <c r="E33" s="254">
        <v>0</v>
      </c>
      <c r="F33" s="254">
        <v>0</v>
      </c>
      <c r="G33" s="254">
        <v>0</v>
      </c>
      <c r="H33" s="254">
        <v>0</v>
      </c>
      <c r="I33" s="254">
        <v>0</v>
      </c>
      <c r="J33" s="237">
        <v>0</v>
      </c>
      <c r="K33" s="79"/>
      <c r="L33" s="165">
        <f>IFERROR(VLOOKUP(K33,'Additional Calculations'!$L$2:$M$11,2,FALSE),0)</f>
        <v>0</v>
      </c>
      <c r="M33" s="246">
        <f t="shared" si="9"/>
        <v>0</v>
      </c>
      <c r="N33" s="247">
        <f t="shared" si="10"/>
        <v>0</v>
      </c>
      <c r="O33" s="248">
        <f t="shared" si="11"/>
        <v>0</v>
      </c>
      <c r="P33" s="249">
        <f t="shared" si="12"/>
        <v>0</v>
      </c>
      <c r="Q33" s="243">
        <f>ROUND((IF(D33="12-month",F33*J33,IF(D33="9-month",F33*J33,IF(D33="summer",J33*0.025*13*F33,IF(D33="grad",F33*J33,IF(D33="hourly",F33*J33,))))))*(1+$Q$1),0)</f>
        <v>0</v>
      </c>
      <c r="R33" s="250">
        <f>ROUND(IF($K33&lt;&gt;"grad",$Q33*$L33,($L33*$F33)*(1+$Q$2)),0)</f>
        <v>0</v>
      </c>
      <c r="S33" s="249">
        <f t="shared" si="13"/>
        <v>0</v>
      </c>
      <c r="T33" s="243">
        <f>ROUND((IF(D33="12-month",G33*J33,IF(D33="9-month",G33*J33,IF(D33="summer",J33*0.025*13*G33,IF(D33="grad",G33*J33,IF(D33="hourly",G33*J33,))))))*((1+$Q$1)^2),0)</f>
        <v>0</v>
      </c>
      <c r="U33" s="250">
        <f>ROUND(IF($K33&lt;&gt;"grad",$T33*$L33,($L33*$G33)*((1+$Q$2)^2)),0)</f>
        <v>0</v>
      </c>
      <c r="V33" s="249">
        <f t="shared" si="14"/>
        <v>0</v>
      </c>
      <c r="W33" s="243">
        <f>ROUND((IF(D33="12-month",H33*J33,IF(D33="9-month",H33*J33,IF(D33="summer",J33*0.025*13*H33,IF(D33="grad",H33*J33,IF(D33="hourly",H33*J33,))))))*((1+$Q$1)^3),0)</f>
        <v>0</v>
      </c>
      <c r="X33" s="250">
        <f>ROUND(IF($K33&lt;&gt;"grad",$W33*$L33,($L33*$H33)*((1+$Q$2)^3)),0)</f>
        <v>0</v>
      </c>
      <c r="Y33" s="249">
        <f t="shared" si="15"/>
        <v>0</v>
      </c>
      <c r="Z33" s="251">
        <f>ROUND((IF(D33="12-month",I33*J33,IF(D33="9-month",I33*J33,IF(D33="summer",J33*0.025*13*I33,IF(D33="grad",I33*J33,IF(D33="hourly",I33*J33,))))))*((1+$Q$1)^4),0)</f>
        <v>0</v>
      </c>
      <c r="AA33" s="250">
        <f>ROUND(IF($K33&lt;&gt;"grad",$Z33*$L33,($L33*$I33)*((1+$Q$2)^4)),0)</f>
        <v>0</v>
      </c>
      <c r="AB33" s="923">
        <f t="shared" si="16"/>
        <v>0</v>
      </c>
      <c r="AC33" s="762"/>
      <c r="AD33" s="231">
        <f t="shared" si="17"/>
        <v>0</v>
      </c>
      <c r="AE33" s="232">
        <f>ROUND(AD33*(1+$Q$1),0)</f>
        <v>0</v>
      </c>
      <c r="AF33" s="232">
        <f>ROUND(AE33*(1+$Q$1),0)</f>
        <v>0</v>
      </c>
      <c r="AG33" s="232">
        <f>ROUND(AF33*(1+$Q$1),0)</f>
        <v>0</v>
      </c>
      <c r="AH33" s="233">
        <f>ROUND(AG33*(1+$Q$1),0)</f>
        <v>0</v>
      </c>
      <c r="AI33" s="112"/>
      <c r="AJ33" s="113"/>
      <c r="AK33" s="414"/>
    </row>
    <row r="34" spans="1:37" hidden="1" outlineLevel="1">
      <c r="A34" s="922"/>
      <c r="B34" s="32"/>
      <c r="C34" s="108"/>
      <c r="D34" s="79"/>
      <c r="E34" s="254">
        <v>0</v>
      </c>
      <c r="F34" s="254">
        <v>0</v>
      </c>
      <c r="G34" s="254">
        <v>0</v>
      </c>
      <c r="H34" s="254">
        <v>0</v>
      </c>
      <c r="I34" s="254">
        <v>0</v>
      </c>
      <c r="J34" s="237">
        <v>0</v>
      </c>
      <c r="K34" s="79"/>
      <c r="L34" s="165">
        <f>IFERROR(VLOOKUP(K34,'Additional Calculations'!$L$2:$M$11,2,FALSE),0)</f>
        <v>0</v>
      </c>
      <c r="M34" s="246">
        <f t="shared" si="6"/>
        <v>0</v>
      </c>
      <c r="N34" s="247">
        <f t="shared" si="7"/>
        <v>0</v>
      </c>
      <c r="O34" s="248">
        <f t="shared" si="8"/>
        <v>0</v>
      </c>
      <c r="P34" s="249">
        <f t="shared" si="0"/>
        <v>0</v>
      </c>
      <c r="Q34" s="243">
        <f>ROUND((IF(D34="12-month",F34*J34,IF(D34="9-month",F34*J34,IF(D34="summer",J34*0.025*13*F34,IF(D34="grad",F34*J34,IF(D34="hourly",F34*J34,))))))*(1+$Q$1),0)</f>
        <v>0</v>
      </c>
      <c r="R34" s="250">
        <f>ROUND(IF($K34&lt;&gt;"grad",$Q34*$L34,($L34*$F34)*(1+$Q$2)),0)</f>
        <v>0</v>
      </c>
      <c r="S34" s="249">
        <f t="shared" si="1"/>
        <v>0</v>
      </c>
      <c r="T34" s="243">
        <f>ROUND((IF(D34="12-month",G34*J34,IF(D34="9-month",G34*J34,IF(D34="summer",J34*0.025*13*G34,IF(D34="grad",G34*J34,IF(D34="hourly",G34*J34,))))))*((1+$Q$1)^2),0)</f>
        <v>0</v>
      </c>
      <c r="U34" s="250">
        <f>ROUND(IF($K34&lt;&gt;"grad",$T34*$L34,($L34*$G34)*((1+$Q$2)^2)),0)</f>
        <v>0</v>
      </c>
      <c r="V34" s="249">
        <f t="shared" si="2"/>
        <v>0</v>
      </c>
      <c r="W34" s="243">
        <f>ROUND((IF(D34="12-month",H34*J34,IF(D34="9-month",H34*J34,IF(D34="summer",J34*0.025*13*H34,IF(D34="grad",H34*J34,IF(D34="hourly",H34*J34,))))))*((1+$Q$1)^3),0)</f>
        <v>0</v>
      </c>
      <c r="X34" s="250">
        <f>ROUND(IF($K34&lt;&gt;"grad",$W34*$L34,($L34*$H34)*((1+$Q$2)^3)),0)</f>
        <v>0</v>
      </c>
      <c r="Y34" s="249">
        <f t="shared" si="3"/>
        <v>0</v>
      </c>
      <c r="Z34" s="251">
        <f>ROUND((IF(D34="12-month",I34*J34,IF(D34="9-month",I34*J34,IF(D34="summer",J34*0.025*13*I34,IF(D34="grad",I34*J34,IF(D34="hourly",I34*J34,))))))*((1+$Q$1)^4),0)</f>
        <v>0</v>
      </c>
      <c r="AA34" s="250">
        <f>ROUND(IF($K34&lt;&gt;"grad",$Z34*$L34,($L34*$I34)*((1+$Q$2)^4)),0)</f>
        <v>0</v>
      </c>
      <c r="AB34" s="923">
        <f t="shared" si="4"/>
        <v>0</v>
      </c>
      <c r="AC34" s="762"/>
      <c r="AD34" s="231">
        <f t="shared" si="5"/>
        <v>0</v>
      </c>
      <c r="AE34" s="232">
        <f>ROUND(AD34*(1+$Q$1),0)</f>
        <v>0</v>
      </c>
      <c r="AF34" s="232">
        <f>ROUND(AE34*(1+$Q$1),0)</f>
        <v>0</v>
      </c>
      <c r="AG34" s="232">
        <f>ROUND(AF34*(1+$Q$1),0)</f>
        <v>0</v>
      </c>
      <c r="AH34" s="233">
        <f>ROUND(AG34*(1+$Q$1),0)</f>
        <v>0</v>
      </c>
      <c r="AI34" s="112"/>
      <c r="AJ34" s="113"/>
      <c r="AK34" s="414"/>
    </row>
    <row r="35" spans="1:37" hidden="1" outlineLevel="1">
      <c r="A35" s="922"/>
      <c r="B35" s="32"/>
      <c r="C35" s="108"/>
      <c r="D35" s="79"/>
      <c r="E35" s="254">
        <v>0</v>
      </c>
      <c r="F35" s="254">
        <v>0</v>
      </c>
      <c r="G35" s="254">
        <v>0</v>
      </c>
      <c r="H35" s="254">
        <v>0</v>
      </c>
      <c r="I35" s="254">
        <v>0</v>
      </c>
      <c r="J35" s="237">
        <v>0</v>
      </c>
      <c r="K35" s="79"/>
      <c r="L35" s="165">
        <f>IFERROR(VLOOKUP(K35,'Additional Calculations'!$L$2:$M$11,2,FALSE),0)</f>
        <v>0</v>
      </c>
      <c r="M35" s="246">
        <f t="shared" si="6"/>
        <v>0</v>
      </c>
      <c r="N35" s="247">
        <f t="shared" si="7"/>
        <v>0</v>
      </c>
      <c r="O35" s="248">
        <f t="shared" si="8"/>
        <v>0</v>
      </c>
      <c r="P35" s="249">
        <f t="shared" si="0"/>
        <v>0</v>
      </c>
      <c r="Q35" s="243">
        <f>ROUND((IF(D35="12-month",F35*J35,IF(D35="9-month",F35*J35,IF(D35="summer",J35*0.025*13*F35,IF(D35="grad",F35*J35,IF(D35="hourly",F35*J35,))))))*(1+$Q$1),0)</f>
        <v>0</v>
      </c>
      <c r="R35" s="250">
        <f>ROUND(IF($K35&lt;&gt;"grad",$Q35*$L35,($L35*$F35)*(1+$Q$2)),0)</f>
        <v>0</v>
      </c>
      <c r="S35" s="249">
        <f t="shared" si="1"/>
        <v>0</v>
      </c>
      <c r="T35" s="243">
        <f>ROUND((IF(D35="12-month",G35*J35,IF(D35="9-month",G35*J35,IF(D35="summer",J35*0.025*13*G35,IF(D35="grad",G35*J35,IF(D35="hourly",G35*J35,))))))*((1+$Q$1)^2),0)</f>
        <v>0</v>
      </c>
      <c r="U35" s="250">
        <f>ROUND(IF($K35&lt;&gt;"grad",$T35*$L35,($L35*$G35)*((1+$Q$2)^2)),0)</f>
        <v>0</v>
      </c>
      <c r="V35" s="249">
        <f t="shared" si="2"/>
        <v>0</v>
      </c>
      <c r="W35" s="243">
        <f>ROUND((IF(D35="12-month",H35*J35,IF(D35="9-month",H35*J35,IF(D35="summer",J35*0.025*13*H35,IF(D35="grad",H35*J35,IF(D35="hourly",H35*J35,))))))*((1+$Q$1)^3),0)</f>
        <v>0</v>
      </c>
      <c r="X35" s="250">
        <f>ROUND(IF($K35&lt;&gt;"grad",$W35*$L35,($L35*$H35)*((1+$Q$2)^3)),0)</f>
        <v>0</v>
      </c>
      <c r="Y35" s="249">
        <f t="shared" si="3"/>
        <v>0</v>
      </c>
      <c r="Z35" s="251">
        <f>ROUND((IF(D35="12-month",I35*J35,IF(D35="9-month",I35*J35,IF(D35="summer",J35*0.025*13*I35,IF(D35="grad",I35*J35,IF(D35="hourly",I35*J35,))))))*((1+$Q$1)^4),0)</f>
        <v>0</v>
      </c>
      <c r="AA35" s="250">
        <f>ROUND(IF($K35&lt;&gt;"grad",$Z35*$L35,($L35*$I35)*((1+$Q$2)^4)),0)</f>
        <v>0</v>
      </c>
      <c r="AB35" s="923">
        <f t="shared" si="4"/>
        <v>0</v>
      </c>
      <c r="AC35" s="762"/>
      <c r="AD35" s="231">
        <f t="shared" si="5"/>
        <v>0</v>
      </c>
      <c r="AE35" s="232">
        <f>ROUND(AD35*(1+$Q$1),0)</f>
        <v>0</v>
      </c>
      <c r="AF35" s="232">
        <f>ROUND(AE35*(1+$Q$1),0)</f>
        <v>0</v>
      </c>
      <c r="AG35" s="232">
        <f>ROUND(AF35*(1+$Q$1),0)</f>
        <v>0</v>
      </c>
      <c r="AH35" s="233">
        <f>ROUND(AG35*(1+$Q$1),0)</f>
        <v>0</v>
      </c>
      <c r="AI35" s="112"/>
      <c r="AJ35" s="113"/>
      <c r="AK35" s="414"/>
    </row>
    <row r="36" spans="1:37" hidden="1" outlineLevel="1">
      <c r="A36" s="922"/>
      <c r="B36" s="32"/>
      <c r="C36" s="108"/>
      <c r="D36" s="79"/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37">
        <v>0</v>
      </c>
      <c r="K36" s="79"/>
      <c r="L36" s="165">
        <f>IFERROR(VLOOKUP(K36,'Additional Calculations'!$L$2:$M$11,2,FALSE),0)</f>
        <v>0</v>
      </c>
      <c r="M36" s="246">
        <f t="shared" si="6"/>
        <v>0</v>
      </c>
      <c r="N36" s="247">
        <f t="shared" si="7"/>
        <v>0</v>
      </c>
      <c r="O36" s="248">
        <f t="shared" si="8"/>
        <v>0</v>
      </c>
      <c r="P36" s="249">
        <f t="shared" si="0"/>
        <v>0</v>
      </c>
      <c r="Q36" s="243">
        <f>ROUND((IF(D36="12-month",F36*J36,IF(D36="9-month",F36*J36,IF(D36="summer",J36*0.025*13*F36,IF(D36="grad",F36*J36,IF(D36="hourly",F36*J36,))))))*(1+$Q$1),0)</f>
        <v>0</v>
      </c>
      <c r="R36" s="250">
        <f>ROUND(IF($K36&lt;&gt;"grad",$Q36*$L36,($L36*$F36)*(1+$Q$2)),0)</f>
        <v>0</v>
      </c>
      <c r="S36" s="249">
        <f t="shared" si="1"/>
        <v>0</v>
      </c>
      <c r="T36" s="243">
        <f>ROUND((IF(D36="12-month",G36*J36,IF(D36="9-month",G36*J36,IF(D36="summer",J36*0.025*13*G36,IF(D36="grad",G36*J36,IF(D36="hourly",G36*J36,))))))*((1+$Q$1)^2),0)</f>
        <v>0</v>
      </c>
      <c r="U36" s="250">
        <f>ROUND(IF($K36&lt;&gt;"grad",$T36*$L36,($L36*$G36)*((1+$Q$2)^2)),0)</f>
        <v>0</v>
      </c>
      <c r="V36" s="249">
        <f t="shared" si="2"/>
        <v>0</v>
      </c>
      <c r="W36" s="243">
        <f>ROUND((IF(D36="12-month",H36*J36,IF(D36="9-month",H36*J36,IF(D36="summer",J36*0.025*13*H36,IF(D36="grad",H36*J36,IF(D36="hourly",H36*J36,))))))*((1+$Q$1)^3),0)</f>
        <v>0</v>
      </c>
      <c r="X36" s="250">
        <f>ROUND(IF($K36&lt;&gt;"grad",$W36*$L36,($L36*$H36)*((1+$Q$2)^3)),0)</f>
        <v>0</v>
      </c>
      <c r="Y36" s="249">
        <f t="shared" si="3"/>
        <v>0</v>
      </c>
      <c r="Z36" s="251">
        <f>ROUND((IF(D36="12-month",I36*J36,IF(D36="9-month",I36*J36,IF(D36="summer",J36*0.025*13*I36,IF(D36="grad",I36*J36,IF(D36="hourly",I36*J36,))))))*((1+$Q$1)^4),0)</f>
        <v>0</v>
      </c>
      <c r="AA36" s="250">
        <f>ROUND(IF($K36&lt;&gt;"grad",$Z36*$L36,($L36*$I36)*((1+$Q$2)^4)),0)</f>
        <v>0</v>
      </c>
      <c r="AB36" s="923">
        <f t="shared" si="4"/>
        <v>0</v>
      </c>
      <c r="AC36" s="762"/>
      <c r="AD36" s="231">
        <f t="shared" si="5"/>
        <v>0</v>
      </c>
      <c r="AE36" s="232">
        <f>ROUND(AD36*(1+$Q$1),0)</f>
        <v>0</v>
      </c>
      <c r="AF36" s="232">
        <f>ROUND(AE36*(1+$Q$1),0)</f>
        <v>0</v>
      </c>
      <c r="AG36" s="232">
        <f>ROUND(AF36*(1+$Q$1),0)</f>
        <v>0</v>
      </c>
      <c r="AH36" s="233">
        <f>ROUND(AG36*(1+$Q$1),0)</f>
        <v>0</v>
      </c>
      <c r="AI36" s="112"/>
      <c r="AJ36" s="113"/>
      <c r="AK36" s="414"/>
    </row>
    <row r="37" spans="1:37" hidden="1" outlineLevel="1">
      <c r="A37" s="922"/>
      <c r="B37" s="32"/>
      <c r="C37" s="108"/>
      <c r="D37" s="79"/>
      <c r="E37" s="254">
        <v>0</v>
      </c>
      <c r="F37" s="254">
        <v>0</v>
      </c>
      <c r="G37" s="254">
        <v>0</v>
      </c>
      <c r="H37" s="254">
        <v>0</v>
      </c>
      <c r="I37" s="254">
        <v>0</v>
      </c>
      <c r="J37" s="237">
        <v>0</v>
      </c>
      <c r="K37" s="79"/>
      <c r="L37" s="165">
        <f>IFERROR(VLOOKUP(K37,'Additional Calculations'!$L$2:$M$11,2,FALSE),0)</f>
        <v>0</v>
      </c>
      <c r="M37" s="246">
        <f t="shared" si="6"/>
        <v>0</v>
      </c>
      <c r="N37" s="247">
        <f t="shared" si="7"/>
        <v>0</v>
      </c>
      <c r="O37" s="248">
        <f t="shared" si="8"/>
        <v>0</v>
      </c>
      <c r="P37" s="249">
        <f t="shared" si="0"/>
        <v>0</v>
      </c>
      <c r="Q37" s="243">
        <f>ROUND((IF(D37="12-month",F37*J37,IF(D37="9-month",F37*J37,IF(D37="summer",J37*0.025*13*F37,IF(D37="grad",F37*J37,IF(D37="hourly",F37*J37,))))))*(1+$Q$1),0)</f>
        <v>0</v>
      </c>
      <c r="R37" s="250">
        <f>ROUND(IF($K37&lt;&gt;"grad",$Q37*$L37,($L37*$F37)*(1+$Q$2)),0)</f>
        <v>0</v>
      </c>
      <c r="S37" s="249">
        <f t="shared" si="1"/>
        <v>0</v>
      </c>
      <c r="T37" s="243">
        <f>ROUND((IF(D37="12-month",G37*J37,IF(D37="9-month",G37*J37,IF(D37="summer",J37*0.025*13*G37,IF(D37="grad",G37*J37,IF(D37="hourly",G37*J37,))))))*((1+$Q$1)^2),0)</f>
        <v>0</v>
      </c>
      <c r="U37" s="250">
        <f>ROUND(IF($K37&lt;&gt;"grad",$T37*$L37,($L37*$G37)*((1+$Q$2)^2)),0)</f>
        <v>0</v>
      </c>
      <c r="V37" s="249">
        <f t="shared" si="2"/>
        <v>0</v>
      </c>
      <c r="W37" s="243">
        <f>ROUND((IF(D37="12-month",H37*J37,IF(D37="9-month",H37*J37,IF(D37="summer",J37*0.025*13*H37,IF(D37="grad",H37*J37,IF(D37="hourly",H37*J37,))))))*((1+$Q$1)^3),0)</f>
        <v>0</v>
      </c>
      <c r="X37" s="250">
        <f>ROUND(IF($K37&lt;&gt;"grad",$W37*$L37,($L37*$H37)*((1+$Q$2)^3)),0)</f>
        <v>0</v>
      </c>
      <c r="Y37" s="249">
        <f t="shared" si="3"/>
        <v>0</v>
      </c>
      <c r="Z37" s="251">
        <f>ROUND((IF(D37="12-month",I37*J37,IF(D37="9-month",I37*J37,IF(D37="summer",J37*0.025*13*I37,IF(D37="grad",I37*J37,IF(D37="hourly",I37*J37,))))))*((1+$Q$1)^4),0)</f>
        <v>0</v>
      </c>
      <c r="AA37" s="250">
        <f>ROUND(IF($K37&lt;&gt;"grad",$Z37*$L37,($L37*$I37)*((1+$Q$2)^4)),0)</f>
        <v>0</v>
      </c>
      <c r="AB37" s="923">
        <f t="shared" si="4"/>
        <v>0</v>
      </c>
      <c r="AC37" s="762"/>
      <c r="AD37" s="231">
        <f t="shared" si="5"/>
        <v>0</v>
      </c>
      <c r="AE37" s="232">
        <f>ROUND(AD37*(1+$Q$1),0)</f>
        <v>0</v>
      </c>
      <c r="AF37" s="232">
        <f>ROUND(AE37*(1+$Q$1),0)</f>
        <v>0</v>
      </c>
      <c r="AG37" s="232">
        <f>ROUND(AF37*(1+$Q$1),0)</f>
        <v>0</v>
      </c>
      <c r="AH37" s="233">
        <f>ROUND(AG37*(1+$Q$1),0)</f>
        <v>0</v>
      </c>
      <c r="AI37" s="112"/>
      <c r="AJ37" s="113"/>
      <c r="AK37" s="414"/>
    </row>
    <row r="38" spans="1:37" hidden="1" outlineLevel="1">
      <c r="A38" s="922"/>
      <c r="B38" s="32"/>
      <c r="C38" s="108"/>
      <c r="D38" s="79"/>
      <c r="E38" s="254">
        <v>0</v>
      </c>
      <c r="F38" s="254">
        <v>0</v>
      </c>
      <c r="G38" s="254">
        <v>0</v>
      </c>
      <c r="H38" s="254">
        <v>0</v>
      </c>
      <c r="I38" s="254">
        <v>0</v>
      </c>
      <c r="J38" s="237">
        <v>0</v>
      </c>
      <c r="K38" s="79"/>
      <c r="L38" s="165">
        <f>IFERROR(VLOOKUP(K38,'Additional Calculations'!$L$2:$M$11,2,FALSE),0)</f>
        <v>0</v>
      </c>
      <c r="M38" s="246">
        <f t="shared" si="6"/>
        <v>0</v>
      </c>
      <c r="N38" s="247">
        <f t="shared" si="7"/>
        <v>0</v>
      </c>
      <c r="O38" s="248">
        <f t="shared" si="8"/>
        <v>0</v>
      </c>
      <c r="P38" s="249">
        <f t="shared" si="0"/>
        <v>0</v>
      </c>
      <c r="Q38" s="243">
        <f>ROUND((IF(D38="12-month",F38*J38,IF(D38="9-month",F38*J38,IF(D38="summer",J38*0.025*13*F38,IF(D38="grad",F38*J38,IF(D38="hourly",F38*J38,))))))*(1+$Q$1),0)</f>
        <v>0</v>
      </c>
      <c r="R38" s="250">
        <f>ROUND(IF($K38&lt;&gt;"grad",$Q38*$L38,($L38*$F38)*(1+$Q$2)),0)</f>
        <v>0</v>
      </c>
      <c r="S38" s="249">
        <f t="shared" si="1"/>
        <v>0</v>
      </c>
      <c r="T38" s="243">
        <f>ROUND((IF(D38="12-month",G38*J38,IF(D38="9-month",G38*J38,IF(D38="summer",J38*0.025*13*G38,IF(D38="grad",G38*J38,IF(D38="hourly",G38*J38,))))))*((1+$Q$1)^2),0)</f>
        <v>0</v>
      </c>
      <c r="U38" s="250">
        <f>ROUND(IF($K38&lt;&gt;"grad",$T38*$L38,($L38*$G38)*((1+$Q$2)^2)),0)</f>
        <v>0</v>
      </c>
      <c r="V38" s="249">
        <f t="shared" si="2"/>
        <v>0</v>
      </c>
      <c r="W38" s="243">
        <f>ROUND((IF(D38="12-month",H38*J38,IF(D38="9-month",H38*J38,IF(D38="summer",J38*0.025*13*H38,IF(D38="grad",H38*J38,IF(D38="hourly",H38*J38,))))))*((1+$Q$1)^3),0)</f>
        <v>0</v>
      </c>
      <c r="X38" s="250">
        <f>ROUND(IF($K38&lt;&gt;"grad",$W38*$L38,($L38*$H38)*((1+$Q$2)^3)),0)</f>
        <v>0</v>
      </c>
      <c r="Y38" s="249">
        <f t="shared" si="3"/>
        <v>0</v>
      </c>
      <c r="Z38" s="251">
        <f>ROUND((IF(D38="12-month",I38*J38,IF(D38="9-month",I38*J38,IF(D38="summer",J38*0.025*13*I38,IF(D38="grad",I38*J38,IF(D38="hourly",I38*J38,))))))*((1+$Q$1)^4),0)</f>
        <v>0</v>
      </c>
      <c r="AA38" s="250">
        <f>ROUND(IF($K38&lt;&gt;"grad",$Z38*$L38,($L38*$I38)*((1+$Q$2)^4)),0)</f>
        <v>0</v>
      </c>
      <c r="AB38" s="923">
        <f t="shared" si="4"/>
        <v>0</v>
      </c>
      <c r="AC38" s="762"/>
      <c r="AD38" s="231">
        <f t="shared" si="5"/>
        <v>0</v>
      </c>
      <c r="AE38" s="232">
        <f>ROUND(AD38*(1+$Q$1),0)</f>
        <v>0</v>
      </c>
      <c r="AF38" s="232">
        <f>ROUND(AE38*(1+$Q$1),0)</f>
        <v>0</v>
      </c>
      <c r="AG38" s="232">
        <f>ROUND(AF38*(1+$Q$1),0)</f>
        <v>0</v>
      </c>
      <c r="AH38" s="233">
        <f>ROUND(AG38*(1+$Q$1),0)</f>
        <v>0</v>
      </c>
      <c r="AI38" s="112"/>
      <c r="AJ38" s="113"/>
      <c r="AK38" s="414"/>
    </row>
    <row r="39" spans="1:37" hidden="1" outlineLevel="1">
      <c r="A39" s="922"/>
      <c r="B39" s="32"/>
      <c r="C39" s="108"/>
      <c r="D39" s="79"/>
      <c r="E39" s="254">
        <v>0</v>
      </c>
      <c r="F39" s="254">
        <v>0</v>
      </c>
      <c r="G39" s="254">
        <v>0</v>
      </c>
      <c r="H39" s="254">
        <v>0</v>
      </c>
      <c r="I39" s="254">
        <v>0</v>
      </c>
      <c r="J39" s="237">
        <v>0</v>
      </c>
      <c r="K39" s="79"/>
      <c r="L39" s="165">
        <f>IFERROR(VLOOKUP(K39,'Additional Calculations'!$L$2:$M$11,2,FALSE),0)</f>
        <v>0</v>
      </c>
      <c r="M39" s="246">
        <f t="shared" si="6"/>
        <v>0</v>
      </c>
      <c r="N39" s="247">
        <f t="shared" si="7"/>
        <v>0</v>
      </c>
      <c r="O39" s="248">
        <f t="shared" si="8"/>
        <v>0</v>
      </c>
      <c r="P39" s="249">
        <f t="shared" si="0"/>
        <v>0</v>
      </c>
      <c r="Q39" s="243">
        <f>ROUND((IF(D39="12-month",F39*J39,IF(D39="9-month",F39*J39,IF(D39="summer",J39*0.025*13*F39,IF(D39="grad",F39*J39,IF(D39="hourly",F39*J39,))))))*(1+$Q$1),0)</f>
        <v>0</v>
      </c>
      <c r="R39" s="250">
        <f>ROUND(IF($K39&lt;&gt;"grad",$Q39*$L39,($L39*$F39)*(1+$Q$2)),0)</f>
        <v>0</v>
      </c>
      <c r="S39" s="249">
        <f t="shared" si="1"/>
        <v>0</v>
      </c>
      <c r="T39" s="243">
        <f>ROUND((IF(D39="12-month",G39*J39,IF(D39="9-month",G39*J39,IF(D39="summer",J39*0.025*13*G39,IF(D39="grad",G39*J39,IF(D39="hourly",G39*J39,))))))*((1+$Q$1)^2),0)</f>
        <v>0</v>
      </c>
      <c r="U39" s="250">
        <f>ROUND(IF($K39&lt;&gt;"grad",$T39*$L39,($L39*$G39)*((1+$Q$2)^2)),0)</f>
        <v>0</v>
      </c>
      <c r="V39" s="249">
        <f t="shared" si="2"/>
        <v>0</v>
      </c>
      <c r="W39" s="243">
        <f>ROUND((IF(D39="12-month",H39*J39,IF(D39="9-month",H39*J39,IF(D39="summer",J39*0.025*13*H39,IF(D39="grad",H39*J39,IF(D39="hourly",H39*J39,))))))*((1+$Q$1)^3),0)</f>
        <v>0</v>
      </c>
      <c r="X39" s="250">
        <f>ROUND(IF($K39&lt;&gt;"grad",$W39*$L39,($L39*$H39)*((1+$Q$2)^3)),0)</f>
        <v>0</v>
      </c>
      <c r="Y39" s="249">
        <f t="shared" si="3"/>
        <v>0</v>
      </c>
      <c r="Z39" s="251">
        <f>ROUND((IF(D39="12-month",I39*J39,IF(D39="9-month",I39*J39,IF(D39="summer",J39*0.025*13*I39,IF(D39="grad",I39*J39,IF(D39="hourly",I39*J39,))))))*((1+$Q$1)^4),0)</f>
        <v>0</v>
      </c>
      <c r="AA39" s="250">
        <f>ROUND(IF($K39&lt;&gt;"grad",$Z39*$L39,($L39*$I39)*((1+$Q$2)^4)),0)</f>
        <v>0</v>
      </c>
      <c r="AB39" s="923">
        <f t="shared" si="4"/>
        <v>0</v>
      </c>
      <c r="AC39" s="762"/>
      <c r="AD39" s="231">
        <f t="shared" si="5"/>
        <v>0</v>
      </c>
      <c r="AE39" s="232">
        <f>ROUND(AD39*(1+$Q$1),0)</f>
        <v>0</v>
      </c>
      <c r="AF39" s="232">
        <f>ROUND(AE39*(1+$Q$1),0)</f>
        <v>0</v>
      </c>
      <c r="AG39" s="232">
        <f>ROUND(AF39*(1+$Q$1),0)</f>
        <v>0</v>
      </c>
      <c r="AH39" s="233">
        <f>ROUND(AG39*(1+$Q$1),0)</f>
        <v>0</v>
      </c>
      <c r="AI39" s="112"/>
      <c r="AJ39" s="113"/>
      <c r="AK39" s="414"/>
    </row>
    <row r="40" spans="1:37" hidden="1" outlineLevel="1">
      <c r="A40" s="924"/>
      <c r="B40" s="33"/>
      <c r="C40" s="108"/>
      <c r="D40" s="79"/>
      <c r="E40" s="255">
        <v>0</v>
      </c>
      <c r="F40" s="255">
        <v>0</v>
      </c>
      <c r="G40" s="255">
        <v>0</v>
      </c>
      <c r="H40" s="255">
        <v>0</v>
      </c>
      <c r="I40" s="255">
        <v>0</v>
      </c>
      <c r="J40" s="238">
        <v>0</v>
      </c>
      <c r="K40" s="79"/>
      <c r="L40" s="165">
        <f>IFERROR(VLOOKUP(K40,'Additional Calculations'!$L$2:$M$11,2,FALSE),0)</f>
        <v>0</v>
      </c>
      <c r="M40" s="743">
        <f t="shared" si="6"/>
        <v>0</v>
      </c>
      <c r="N40" s="744">
        <f t="shared" si="7"/>
        <v>0</v>
      </c>
      <c r="O40" s="745">
        <f t="shared" si="8"/>
        <v>0</v>
      </c>
      <c r="P40" s="252">
        <f t="shared" si="0"/>
        <v>0</v>
      </c>
      <c r="Q40" s="243">
        <f>ROUND((IF(D40="12-month",F40*J40,IF(D40="9-month",F40*J40,IF(D40="summer",J40*0.025*13*F40,IF(D40="grad",F40*J40,IF(D40="hourly",F40*J40,))))))*(1+$Q$1),0)</f>
        <v>0</v>
      </c>
      <c r="R40" s="253">
        <f>ROUND(IF($K40&lt;&gt;"grad",$Q40*$L40,($L40*$F40)*(1+$Q$2)),0)</f>
        <v>0</v>
      </c>
      <c r="S40" s="748">
        <f t="shared" si="1"/>
        <v>0</v>
      </c>
      <c r="T40" s="537">
        <f>ROUND((IF(D40="12-month",G40*J40,IF(D40="9-month",G40*J40,IF(D40="summer",J40*0.025*13*G40,IF(D40="grad",G40*J40,IF(D40="hourly",G40*J40,))))))*((1+$Q$1)^2),0)</f>
        <v>0</v>
      </c>
      <c r="U40" s="253">
        <f>ROUND(IF($K40&lt;&gt;"grad",$T40*$L40,($L40*$G40)*((1+$Q$2)^2)),0)</f>
        <v>0</v>
      </c>
      <c r="V40" s="748">
        <f t="shared" si="2"/>
        <v>0</v>
      </c>
      <c r="W40" s="537">
        <f>ROUND((IF(D40="12-month",H40*J40,IF(D40="9-month",H40*J40,IF(D40="summer",J40*0.025*13*H40,IF(D40="grad",H40*J40,IF(D40="hourly",H40*J40,))))))*((1+$Q$1)^3),0)</f>
        <v>0</v>
      </c>
      <c r="X40" s="253">
        <f>ROUND(IF($K40&lt;&gt;"grad",$W40*$L40,($L40*$H40)*((1+$Q$2)^3)),0)</f>
        <v>0</v>
      </c>
      <c r="Y40" s="748">
        <f t="shared" si="3"/>
        <v>0</v>
      </c>
      <c r="Z40" s="758">
        <f>ROUND((IF(D40="12-month",I40*J40,IF(D40="9-month",I40*J40,IF(D40="summer",J40*0.025*13*I40,IF(D40="grad",I40*J40,IF(D40="hourly",I40*J40,))))))*((1+$Q$1)^4),0)</f>
        <v>0</v>
      </c>
      <c r="AA40" s="253">
        <f>ROUND(IF($K40&lt;&gt;"grad",$Z40*$L40,($L40*$I40)*((1+$Q$2)^4)),0)</f>
        <v>0</v>
      </c>
      <c r="AB40" s="925">
        <f t="shared" si="4"/>
        <v>0</v>
      </c>
      <c r="AC40" s="762"/>
      <c r="AD40" s="234">
        <f t="shared" si="5"/>
        <v>0</v>
      </c>
      <c r="AE40" s="235">
        <f>ROUND(AD40*(1+$Q$1),0)</f>
        <v>0</v>
      </c>
      <c r="AF40" s="235">
        <f>ROUND(AE40*(1+$Q$1),0)</f>
        <v>0</v>
      </c>
      <c r="AG40" s="235">
        <f>ROUND(AF40*(1+$Q$1),0)</f>
        <v>0</v>
      </c>
      <c r="AH40" s="236">
        <f>ROUND(AG40*(1+$Q$1),0)</f>
        <v>0</v>
      </c>
      <c r="AI40" s="114"/>
      <c r="AJ40" s="115"/>
      <c r="AK40" s="414"/>
    </row>
    <row r="41" spans="1:37" ht="21" customHeight="1" collapsed="1">
      <c r="A41" s="926" t="s">
        <v>36</v>
      </c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746"/>
      <c r="N41" s="759">
        <f>SUM(N9:N40)</f>
        <v>0</v>
      </c>
      <c r="O41" s="747">
        <f>SUM(O9:O40)</f>
        <v>0</v>
      </c>
      <c r="P41" s="71"/>
      <c r="Q41" s="760">
        <f>SUM(Q9:Q40)</f>
        <v>0</v>
      </c>
      <c r="R41" s="209">
        <f>SUM(R9:R40)</f>
        <v>0</v>
      </c>
      <c r="S41" s="751"/>
      <c r="T41" s="761">
        <f>SUM(T9:T40)</f>
        <v>0</v>
      </c>
      <c r="U41" s="752">
        <f>SUM(U9:U40)</f>
        <v>0</v>
      </c>
      <c r="V41" s="751"/>
      <c r="W41" s="761">
        <f>SUM(W9:W40)</f>
        <v>0</v>
      </c>
      <c r="X41" s="752">
        <f>SUM(X9:X40)</f>
        <v>0</v>
      </c>
      <c r="Y41" s="751"/>
      <c r="Z41" s="761">
        <f>SUM(Z9:Z40)</f>
        <v>0</v>
      </c>
      <c r="AA41" s="753">
        <f>SUM(AA9:AA40)</f>
        <v>0</v>
      </c>
      <c r="AB41" s="927">
        <f>SUM(N41:AA41)</f>
        <v>0</v>
      </c>
      <c r="AC41" s="740"/>
      <c r="AD41" s="411"/>
      <c r="AE41" s="411"/>
      <c r="AF41" s="411"/>
      <c r="AG41" s="412"/>
      <c r="AH41" s="411"/>
      <c r="AI41" s="494"/>
      <c r="AJ41" s="414"/>
      <c r="AK41" s="414"/>
    </row>
    <row r="42" spans="1:37">
      <c r="A42" s="928" t="s">
        <v>37</v>
      </c>
      <c r="B42" s="929"/>
      <c r="C42" s="929"/>
      <c r="D42" s="929"/>
      <c r="E42" s="929"/>
      <c r="F42" s="929"/>
      <c r="G42" s="929"/>
      <c r="H42" s="929"/>
      <c r="I42" s="929"/>
      <c r="J42" s="929"/>
      <c r="K42" s="929"/>
      <c r="L42" s="929"/>
      <c r="M42" s="930"/>
      <c r="N42" s="755"/>
      <c r="O42" s="931">
        <f>SUM(N9:O40)</f>
        <v>0</v>
      </c>
      <c r="P42" s="932"/>
      <c r="Q42" s="933"/>
      <c r="R42" s="934">
        <f>SUM(Q9:R40)</f>
        <v>0</v>
      </c>
      <c r="S42" s="754"/>
      <c r="T42" s="755"/>
      <c r="U42" s="757">
        <f>SUM(T9:U40)</f>
        <v>0</v>
      </c>
      <c r="V42" s="754"/>
      <c r="W42" s="755"/>
      <c r="X42" s="757">
        <f>SUM(W9:X40)</f>
        <v>0</v>
      </c>
      <c r="Y42" s="754"/>
      <c r="Z42" s="755"/>
      <c r="AA42" s="756">
        <f>SUM(Z9:AA40)</f>
        <v>0</v>
      </c>
      <c r="AB42" s="935">
        <f>SUM(O42:AA42)</f>
        <v>0</v>
      </c>
      <c r="AC42" s="740"/>
      <c r="AD42" s="411"/>
      <c r="AE42" s="411"/>
      <c r="AF42" s="411"/>
      <c r="AG42" s="412"/>
      <c r="AH42" s="411"/>
      <c r="AI42" s="494"/>
      <c r="AJ42" s="414"/>
      <c r="AK42" s="414"/>
    </row>
    <row r="43" spans="1:37" ht="5.0999999999999996" customHeight="1">
      <c r="A43" s="749"/>
      <c r="B43" s="749"/>
      <c r="C43" s="749"/>
      <c r="D43" s="749"/>
      <c r="E43" s="749"/>
      <c r="F43" s="749"/>
      <c r="G43" s="749"/>
      <c r="H43" s="749"/>
      <c r="I43" s="749"/>
      <c r="J43" s="749"/>
      <c r="K43" s="749"/>
      <c r="L43" s="749"/>
      <c r="M43" s="749"/>
      <c r="N43" s="750"/>
      <c r="O43" s="750"/>
      <c r="P43" s="749"/>
      <c r="Q43" s="750"/>
      <c r="R43" s="750"/>
      <c r="S43" s="749"/>
      <c r="T43" s="750"/>
      <c r="U43" s="750"/>
      <c r="V43" s="749"/>
      <c r="W43" s="750"/>
      <c r="X43" s="750"/>
      <c r="Y43" s="749"/>
      <c r="Z43" s="750"/>
      <c r="AA43" s="750"/>
      <c r="AB43" s="938"/>
      <c r="AC43" s="763"/>
      <c r="AD43" s="411"/>
      <c r="AE43" s="411"/>
      <c r="AF43" s="411"/>
      <c r="AG43" s="412"/>
      <c r="AH43" s="411"/>
      <c r="AI43" s="767"/>
      <c r="AJ43" s="414"/>
      <c r="AK43" s="414"/>
    </row>
    <row r="44" spans="1:37">
      <c r="A44" s="22" t="s">
        <v>38</v>
      </c>
      <c r="B44" s="30"/>
      <c r="C44" s="30"/>
      <c r="D44" s="23"/>
      <c r="E44" s="23"/>
      <c r="F44" s="23"/>
      <c r="G44" s="23"/>
      <c r="H44" s="23"/>
      <c r="I44" s="23"/>
      <c r="J44" s="24"/>
      <c r="K44" s="24"/>
      <c r="L44" s="24"/>
      <c r="M44" s="24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62"/>
      <c r="AC44" s="425"/>
      <c r="AD44" s="411"/>
      <c r="AE44" s="411"/>
      <c r="AF44" s="411"/>
      <c r="AG44" s="412"/>
      <c r="AH44" s="411"/>
      <c r="AI44" s="425"/>
      <c r="AJ44" s="414"/>
      <c r="AK44" s="414"/>
    </row>
    <row r="45" spans="1:37">
      <c r="A45" s="404" t="s">
        <v>39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5"/>
      <c r="L45" s="406"/>
      <c r="M45" s="74"/>
      <c r="N45" s="210"/>
      <c r="O45" s="211">
        <v>0</v>
      </c>
      <c r="P45" s="74"/>
      <c r="Q45" s="210"/>
      <c r="R45" s="211">
        <v>0</v>
      </c>
      <c r="S45" s="74"/>
      <c r="T45" s="210"/>
      <c r="U45" s="211">
        <v>0</v>
      </c>
      <c r="V45" s="74"/>
      <c r="W45" s="210"/>
      <c r="X45" s="211">
        <v>0</v>
      </c>
      <c r="Y45" s="74"/>
      <c r="Z45" s="210"/>
      <c r="AA45" s="211">
        <v>0</v>
      </c>
      <c r="AB45" s="263">
        <f>SUM(AA45,X45,U45,R45,O45)</f>
        <v>0</v>
      </c>
      <c r="AC45" s="740"/>
      <c r="AD45" s="411"/>
      <c r="AE45" s="411"/>
      <c r="AF45" s="411"/>
      <c r="AG45" s="412"/>
      <c r="AH45" s="411"/>
      <c r="AI45" s="494"/>
      <c r="AJ45" s="414"/>
      <c r="AK45" s="414"/>
    </row>
    <row r="46" spans="1:37">
      <c r="A46" s="257" t="s">
        <v>40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6"/>
      <c r="N46" s="257"/>
      <c r="O46" s="258">
        <v>0</v>
      </c>
      <c r="P46" s="256"/>
      <c r="Q46" s="257"/>
      <c r="R46" s="258">
        <v>0</v>
      </c>
      <c r="S46" s="256"/>
      <c r="T46" s="257"/>
      <c r="U46" s="258">
        <v>0</v>
      </c>
      <c r="V46" s="256"/>
      <c r="W46" s="257"/>
      <c r="X46" s="258">
        <v>0</v>
      </c>
      <c r="Y46" s="256"/>
      <c r="Z46" s="257"/>
      <c r="AA46" s="258">
        <v>0</v>
      </c>
      <c r="AB46" s="264">
        <f>SUM(AA46,X46,U46,R46,O46)</f>
        <v>0</v>
      </c>
      <c r="AC46" s="740"/>
      <c r="AD46" s="411"/>
      <c r="AE46" s="411"/>
      <c r="AF46" s="411"/>
      <c r="AG46" s="412"/>
      <c r="AH46" s="411"/>
      <c r="AI46" s="494"/>
      <c r="AJ46" s="414"/>
      <c r="AK46" s="414"/>
    </row>
    <row r="47" spans="1:37">
      <c r="A47" s="257" t="s">
        <v>40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75"/>
      <c r="N47" s="212"/>
      <c r="O47" s="213">
        <v>0</v>
      </c>
      <c r="P47" s="75"/>
      <c r="Q47" s="212"/>
      <c r="R47" s="213">
        <v>0</v>
      </c>
      <c r="S47" s="75"/>
      <c r="T47" s="212"/>
      <c r="U47" s="213">
        <v>0</v>
      </c>
      <c r="V47" s="75"/>
      <c r="W47" s="212"/>
      <c r="X47" s="213">
        <v>0</v>
      </c>
      <c r="Y47" s="75"/>
      <c r="Z47" s="212"/>
      <c r="AA47" s="213">
        <v>0</v>
      </c>
      <c r="AB47" s="265">
        <f>SUM(AA47,X47,U47,R47,O47)</f>
        <v>0</v>
      </c>
      <c r="AC47" s="740"/>
      <c r="AD47" s="411"/>
      <c r="AE47" s="411"/>
      <c r="AF47" s="411"/>
      <c r="AG47" s="412"/>
      <c r="AH47" s="411"/>
      <c r="AI47" s="494"/>
      <c r="AJ47" s="414"/>
      <c r="AK47" s="414"/>
    </row>
    <row r="48" spans="1:37">
      <c r="A48" s="135" t="s">
        <v>41</v>
      </c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135"/>
      <c r="N48" s="214"/>
      <c r="O48" s="215">
        <f>SUM(O45:O47)</f>
        <v>0</v>
      </c>
      <c r="P48" s="135"/>
      <c r="Q48" s="214"/>
      <c r="R48" s="215">
        <f>SUM(R45:R47)</f>
        <v>0</v>
      </c>
      <c r="S48" s="135"/>
      <c r="T48" s="214"/>
      <c r="U48" s="215">
        <f>SUM(U45:U47)</f>
        <v>0</v>
      </c>
      <c r="V48" s="135"/>
      <c r="W48" s="214"/>
      <c r="X48" s="215">
        <f>SUM(X45:X47)</f>
        <v>0</v>
      </c>
      <c r="Y48" s="135"/>
      <c r="Z48" s="214"/>
      <c r="AA48" s="215">
        <f>SUM(AA45:AA47)</f>
        <v>0</v>
      </c>
      <c r="AB48" s="266">
        <f>SUM(AB45:AB47)</f>
        <v>0</v>
      </c>
      <c r="AC48" s="740"/>
      <c r="AD48" s="411"/>
      <c r="AE48" s="411"/>
      <c r="AF48" s="411"/>
      <c r="AG48" s="412"/>
      <c r="AH48" s="411"/>
      <c r="AI48" s="494"/>
      <c r="AJ48" s="414"/>
      <c r="AK48" s="414"/>
    </row>
    <row r="49" spans="1:37" s="414" customFormat="1" ht="5.0999999999999996" customHeight="1">
      <c r="A49" s="407"/>
      <c r="B49" s="407"/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407"/>
      <c r="N49" s="408"/>
      <c r="O49" s="408"/>
      <c r="P49" s="407"/>
      <c r="Q49" s="408"/>
      <c r="R49" s="408"/>
      <c r="S49" s="407"/>
      <c r="T49" s="408"/>
      <c r="U49" s="408"/>
      <c r="V49" s="407"/>
      <c r="W49" s="408"/>
      <c r="X49" s="408"/>
      <c r="Y49" s="407"/>
      <c r="Z49" s="408"/>
      <c r="AA49" s="408"/>
      <c r="AB49" s="409"/>
      <c r="AC49" s="410"/>
      <c r="AD49" s="411"/>
      <c r="AE49" s="411"/>
      <c r="AF49" s="411"/>
      <c r="AG49" s="412"/>
      <c r="AH49" s="411"/>
      <c r="AI49" s="413"/>
    </row>
    <row r="50" spans="1:37">
      <c r="A50" s="22" t="s">
        <v>42</v>
      </c>
      <c r="B50" s="30"/>
      <c r="C50" s="30"/>
      <c r="D50" s="23"/>
      <c r="E50" s="23"/>
      <c r="F50" s="23"/>
      <c r="G50" s="23"/>
      <c r="H50" s="23"/>
      <c r="I50" s="23"/>
      <c r="J50" s="24"/>
      <c r="K50" s="24"/>
      <c r="L50" s="24"/>
      <c r="M50" s="24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62"/>
      <c r="AC50" s="425"/>
      <c r="AD50" s="411"/>
      <c r="AE50" s="411"/>
      <c r="AF50" s="411"/>
      <c r="AG50" s="412"/>
      <c r="AH50" s="411"/>
      <c r="AI50" s="425"/>
      <c r="AJ50" s="414"/>
      <c r="AK50" s="414"/>
    </row>
    <row r="51" spans="1:37">
      <c r="A51" s="415" t="s">
        <v>43</v>
      </c>
      <c r="B51" s="416"/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74"/>
      <c r="N51" s="210"/>
      <c r="O51" s="211">
        <v>0</v>
      </c>
      <c r="P51" s="74"/>
      <c r="Q51" s="210"/>
      <c r="R51" s="211">
        <v>0</v>
      </c>
      <c r="S51" s="74"/>
      <c r="T51" s="210"/>
      <c r="U51" s="211">
        <v>0</v>
      </c>
      <c r="V51" s="74"/>
      <c r="W51" s="210"/>
      <c r="X51" s="211">
        <v>0</v>
      </c>
      <c r="Y51" s="74"/>
      <c r="Z51" s="210"/>
      <c r="AA51" s="211">
        <v>0</v>
      </c>
      <c r="AB51" s="267">
        <f>SUM(AA51,X51,U51,R51,O51)</f>
        <v>0</v>
      </c>
      <c r="AC51" s="740"/>
      <c r="AD51" s="411"/>
      <c r="AE51" s="411"/>
      <c r="AF51" s="411"/>
      <c r="AG51" s="412"/>
      <c r="AH51" s="411"/>
      <c r="AI51" s="494"/>
      <c r="AJ51" s="414"/>
      <c r="AK51" s="414"/>
    </row>
    <row r="52" spans="1:37">
      <c r="A52" s="417" t="s">
        <v>44</v>
      </c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75"/>
      <c r="N52" s="212"/>
      <c r="O52" s="213">
        <v>0</v>
      </c>
      <c r="P52" s="75"/>
      <c r="Q52" s="212"/>
      <c r="R52" s="213">
        <v>0</v>
      </c>
      <c r="S52" s="75"/>
      <c r="T52" s="212"/>
      <c r="U52" s="213">
        <v>0</v>
      </c>
      <c r="V52" s="75"/>
      <c r="W52" s="212"/>
      <c r="X52" s="213">
        <v>0</v>
      </c>
      <c r="Y52" s="75"/>
      <c r="Z52" s="212"/>
      <c r="AA52" s="213">
        <v>0</v>
      </c>
      <c r="AB52" s="265">
        <f>SUM(AA52,X52,U52,R52,O52)</f>
        <v>0</v>
      </c>
      <c r="AC52" s="740"/>
      <c r="AD52" s="411"/>
      <c r="AE52" s="411"/>
      <c r="AF52" s="411"/>
      <c r="AG52" s="412"/>
      <c r="AH52" s="411"/>
      <c r="AI52" s="494"/>
      <c r="AJ52" s="414"/>
      <c r="AK52" s="414"/>
    </row>
    <row r="53" spans="1:37">
      <c r="A53" s="457" t="s">
        <v>45</v>
      </c>
      <c r="B53" s="458"/>
      <c r="C53" s="458"/>
      <c r="D53" s="458"/>
      <c r="E53" s="458"/>
      <c r="F53" s="458"/>
      <c r="G53" s="458"/>
      <c r="H53" s="458"/>
      <c r="I53" s="458"/>
      <c r="J53" s="458"/>
      <c r="K53" s="458"/>
      <c r="L53" s="458"/>
      <c r="M53" s="135"/>
      <c r="N53" s="214"/>
      <c r="O53" s="215">
        <f>SUM(O51:O52)</f>
        <v>0</v>
      </c>
      <c r="P53" s="135"/>
      <c r="Q53" s="214"/>
      <c r="R53" s="215">
        <f>SUM(R51:R52)</f>
        <v>0</v>
      </c>
      <c r="S53" s="135"/>
      <c r="T53" s="214"/>
      <c r="U53" s="215">
        <f>SUM(U51:U52)</f>
        <v>0</v>
      </c>
      <c r="V53" s="135"/>
      <c r="W53" s="214"/>
      <c r="X53" s="215">
        <f>SUM(X51:X52)</f>
        <v>0</v>
      </c>
      <c r="Y53" s="135"/>
      <c r="Z53" s="214"/>
      <c r="AA53" s="215">
        <f>SUM(AA51:AA52)</f>
        <v>0</v>
      </c>
      <c r="AB53" s="266">
        <f t="shared" ref="AB53" si="18">SUM(AB51:AB52)</f>
        <v>0</v>
      </c>
      <c r="AC53" s="740"/>
      <c r="AD53" s="411"/>
      <c r="AE53" s="411"/>
      <c r="AF53" s="411"/>
      <c r="AG53" s="412"/>
      <c r="AH53" s="411"/>
      <c r="AI53" s="494"/>
      <c r="AJ53" s="414"/>
      <c r="AK53" s="414"/>
    </row>
    <row r="54" spans="1:37" s="414" customFormat="1" ht="5.0999999999999996" customHeight="1">
      <c r="A54" s="419"/>
      <c r="B54" s="419"/>
      <c r="C54" s="419"/>
      <c r="D54" s="420"/>
      <c r="E54" s="421"/>
      <c r="F54" s="421"/>
      <c r="G54" s="421"/>
      <c r="H54" s="421"/>
      <c r="I54" s="421"/>
      <c r="J54" s="422"/>
      <c r="K54" s="422"/>
      <c r="L54" s="422"/>
      <c r="M54" s="422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4"/>
      <c r="AC54" s="425"/>
      <c r="AD54" s="411"/>
      <c r="AE54" s="411"/>
      <c r="AF54" s="411"/>
      <c r="AG54" s="412"/>
      <c r="AH54" s="411"/>
      <c r="AI54" s="425"/>
    </row>
    <row r="55" spans="1:37">
      <c r="A55" s="26" t="s">
        <v>46</v>
      </c>
      <c r="B55" s="26"/>
      <c r="C55" s="27"/>
      <c r="D55" s="27"/>
      <c r="E55" s="27"/>
      <c r="F55" s="27"/>
      <c r="G55" s="27"/>
      <c r="H55" s="27"/>
      <c r="I55" s="27"/>
      <c r="J55" s="28"/>
      <c r="K55" s="28"/>
      <c r="L55" s="28"/>
      <c r="M55" s="28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68"/>
      <c r="AC55" s="425"/>
      <c r="AD55" s="411"/>
      <c r="AE55" s="411"/>
      <c r="AF55" s="411"/>
      <c r="AG55" s="412"/>
      <c r="AH55" s="411"/>
      <c r="AI55" s="425"/>
      <c r="AJ55" s="414"/>
      <c r="AK55" s="414"/>
    </row>
    <row r="56" spans="1:37" ht="12.75" customHeight="1">
      <c r="A56" s="427" t="s">
        <v>47</v>
      </c>
      <c r="B56" s="428"/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74"/>
      <c r="N56" s="210"/>
      <c r="O56" s="211">
        <v>0</v>
      </c>
      <c r="P56" s="74"/>
      <c r="Q56" s="210"/>
      <c r="R56" s="211">
        <v>0</v>
      </c>
      <c r="S56" s="74"/>
      <c r="T56" s="210"/>
      <c r="U56" s="211">
        <v>0</v>
      </c>
      <c r="V56" s="74"/>
      <c r="W56" s="210"/>
      <c r="X56" s="211">
        <v>0</v>
      </c>
      <c r="Y56" s="74"/>
      <c r="Z56" s="210"/>
      <c r="AA56" s="211">
        <v>0</v>
      </c>
      <c r="AB56" s="269">
        <f>SUM(AA56,X56,U56,R56,O56)</f>
        <v>0</v>
      </c>
      <c r="AC56" s="764"/>
      <c r="AD56" s="411"/>
      <c r="AE56" s="411"/>
      <c r="AF56" s="411"/>
      <c r="AG56" s="412"/>
      <c r="AH56" s="411"/>
      <c r="AI56" s="768"/>
      <c r="AJ56" s="414"/>
      <c r="AK56" s="414"/>
    </row>
    <row r="57" spans="1:37">
      <c r="A57" s="429" t="s">
        <v>48</v>
      </c>
      <c r="B57" s="430"/>
      <c r="C57" s="430"/>
      <c r="D57" s="430"/>
      <c r="E57" s="430"/>
      <c r="F57" s="430"/>
      <c r="G57" s="430"/>
      <c r="H57" s="430"/>
      <c r="I57" s="430"/>
      <c r="J57" s="430"/>
      <c r="K57" s="430"/>
      <c r="L57" s="431"/>
      <c r="M57" s="96"/>
      <c r="N57" s="216"/>
      <c r="O57" s="217">
        <v>0</v>
      </c>
      <c r="P57" s="96"/>
      <c r="Q57" s="216"/>
      <c r="R57" s="217">
        <v>0</v>
      </c>
      <c r="S57" s="96"/>
      <c r="T57" s="216"/>
      <c r="U57" s="217">
        <v>0</v>
      </c>
      <c r="V57" s="96"/>
      <c r="W57" s="216"/>
      <c r="X57" s="217">
        <v>0</v>
      </c>
      <c r="Y57" s="96"/>
      <c r="Z57" s="216"/>
      <c r="AA57" s="217">
        <v>0</v>
      </c>
      <c r="AB57" s="270">
        <f>SUM(AA57,X57,U57,R57,O57)</f>
        <v>0</v>
      </c>
      <c r="AC57" s="764"/>
      <c r="AD57" s="411"/>
      <c r="AE57" s="411"/>
      <c r="AF57" s="411"/>
      <c r="AG57" s="411"/>
      <c r="AH57" s="411"/>
      <c r="AI57" s="768"/>
      <c r="AJ57" s="414"/>
      <c r="AK57" s="414"/>
    </row>
    <row r="58" spans="1:37">
      <c r="A58" s="429" t="s">
        <v>49</v>
      </c>
      <c r="B58" s="430"/>
      <c r="C58" s="430"/>
      <c r="D58" s="430"/>
      <c r="E58" s="430"/>
      <c r="F58" s="430"/>
      <c r="G58" s="430"/>
      <c r="H58" s="430"/>
      <c r="I58" s="430"/>
      <c r="J58" s="430"/>
      <c r="K58" s="430"/>
      <c r="L58" s="431"/>
      <c r="M58" s="96"/>
      <c r="N58" s="216"/>
      <c r="O58" s="217">
        <v>0</v>
      </c>
      <c r="P58" s="96"/>
      <c r="Q58" s="216"/>
      <c r="R58" s="217">
        <v>0</v>
      </c>
      <c r="S58" s="96"/>
      <c r="T58" s="216"/>
      <c r="U58" s="217">
        <v>0</v>
      </c>
      <c r="V58" s="96"/>
      <c r="W58" s="216"/>
      <c r="X58" s="217">
        <v>0</v>
      </c>
      <c r="Y58" s="96"/>
      <c r="Z58" s="216"/>
      <c r="AA58" s="217">
        <v>0</v>
      </c>
      <c r="AB58" s="270">
        <f>SUM(AA58,X58,U58,R58,O58)</f>
        <v>0</v>
      </c>
      <c r="AC58" s="764"/>
      <c r="AD58" s="411"/>
      <c r="AE58" s="411"/>
      <c r="AF58" s="411"/>
      <c r="AG58" s="411"/>
      <c r="AH58" s="411"/>
      <c r="AI58" s="768"/>
      <c r="AJ58" s="414"/>
      <c r="AK58" s="414"/>
    </row>
    <row r="59" spans="1:37">
      <c r="A59" s="429" t="s">
        <v>50</v>
      </c>
      <c r="B59" s="430"/>
      <c r="C59" s="430"/>
      <c r="D59" s="430"/>
      <c r="E59" s="430"/>
      <c r="F59" s="430"/>
      <c r="G59" s="430"/>
      <c r="H59" s="430"/>
      <c r="I59" s="430"/>
      <c r="J59" s="430"/>
      <c r="K59" s="430"/>
      <c r="L59" s="431"/>
      <c r="M59" s="96"/>
      <c r="N59" s="216"/>
      <c r="O59" s="217">
        <v>0</v>
      </c>
      <c r="P59" s="96"/>
      <c r="Q59" s="216"/>
      <c r="R59" s="217">
        <v>0</v>
      </c>
      <c r="S59" s="96"/>
      <c r="T59" s="216"/>
      <c r="U59" s="217">
        <v>0</v>
      </c>
      <c r="V59" s="96"/>
      <c r="W59" s="216"/>
      <c r="X59" s="217">
        <v>0</v>
      </c>
      <c r="Y59" s="96"/>
      <c r="Z59" s="216"/>
      <c r="AA59" s="217">
        <v>0</v>
      </c>
      <c r="AB59" s="270">
        <f>SUM(AA59,X59,U59,R59,O59)</f>
        <v>0</v>
      </c>
      <c r="AC59" s="764"/>
      <c r="AD59" s="411"/>
      <c r="AE59" s="411"/>
      <c r="AF59" s="411"/>
      <c r="AG59" s="411"/>
      <c r="AH59" s="411"/>
      <c r="AI59" s="768"/>
      <c r="AJ59" s="414"/>
      <c r="AK59" s="414"/>
    </row>
    <row r="60" spans="1:37">
      <c r="A60" s="432" t="s">
        <v>51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75"/>
      <c r="N60" s="212"/>
      <c r="O60" s="213">
        <v>0</v>
      </c>
      <c r="P60" s="75"/>
      <c r="Q60" s="212"/>
      <c r="R60" s="213">
        <v>0</v>
      </c>
      <c r="S60" s="75"/>
      <c r="T60" s="212"/>
      <c r="U60" s="213">
        <v>0</v>
      </c>
      <c r="V60" s="75"/>
      <c r="W60" s="212"/>
      <c r="X60" s="213">
        <v>0</v>
      </c>
      <c r="Y60" s="75"/>
      <c r="Z60" s="212"/>
      <c r="AA60" s="213">
        <v>0</v>
      </c>
      <c r="AB60" s="271">
        <f>SUM(AA60,X60,U60,R60,O60)</f>
        <v>0</v>
      </c>
      <c r="AC60" s="740"/>
      <c r="AD60" s="411"/>
      <c r="AE60" s="411"/>
      <c r="AF60" s="411"/>
      <c r="AG60" s="411"/>
      <c r="AH60" s="411"/>
      <c r="AI60" s="494"/>
      <c r="AJ60" s="414"/>
      <c r="AK60" s="414"/>
    </row>
    <row r="61" spans="1:37">
      <c r="A61" s="135" t="s">
        <v>52</v>
      </c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135"/>
      <c r="N61" s="214"/>
      <c r="O61" s="215">
        <f>SUM(O56:O60)</f>
        <v>0</v>
      </c>
      <c r="P61" s="135"/>
      <c r="Q61" s="214"/>
      <c r="R61" s="215">
        <f>SUM(R56:R60)</f>
        <v>0</v>
      </c>
      <c r="S61" s="135"/>
      <c r="T61" s="214"/>
      <c r="U61" s="215">
        <f>SUM(U56:U60)</f>
        <v>0</v>
      </c>
      <c r="V61" s="135"/>
      <c r="W61" s="214"/>
      <c r="X61" s="215">
        <f>SUM(X56:X60)</f>
        <v>0</v>
      </c>
      <c r="Y61" s="135"/>
      <c r="Z61" s="214"/>
      <c r="AA61" s="215">
        <f>SUM(AA56:AA60)</f>
        <v>0</v>
      </c>
      <c r="AB61" s="272">
        <f>SUM(AB56:AB60)</f>
        <v>0</v>
      </c>
      <c r="AC61" s="740"/>
      <c r="AD61" s="411"/>
      <c r="AE61" s="411"/>
      <c r="AF61" s="411"/>
      <c r="AG61" s="411"/>
      <c r="AH61" s="411"/>
      <c r="AI61" s="494"/>
      <c r="AJ61" s="414"/>
      <c r="AK61" s="414"/>
    </row>
    <row r="62" spans="1:37" s="414" customFormat="1" ht="7.5" customHeight="1">
      <c r="A62" s="738"/>
      <c r="B62" s="490"/>
      <c r="C62" s="490"/>
      <c r="D62" s="490"/>
      <c r="E62" s="490"/>
      <c r="F62" s="490"/>
      <c r="G62" s="490"/>
      <c r="H62" s="490"/>
      <c r="I62" s="490"/>
      <c r="J62" s="490"/>
      <c r="K62" s="490"/>
      <c r="L62" s="490"/>
      <c r="M62" s="490"/>
      <c r="N62" s="491"/>
      <c r="O62" s="491"/>
      <c r="P62" s="492"/>
      <c r="Q62" s="491"/>
      <c r="R62" s="491"/>
      <c r="S62" s="492"/>
      <c r="T62" s="491"/>
      <c r="U62" s="491"/>
      <c r="V62" s="492"/>
      <c r="W62" s="491"/>
      <c r="X62" s="491"/>
      <c r="Y62" s="492"/>
      <c r="Z62" s="491"/>
      <c r="AA62" s="491"/>
      <c r="AB62" s="739"/>
      <c r="AC62" s="740"/>
      <c r="AD62" s="411"/>
      <c r="AE62" s="411"/>
      <c r="AF62" s="411"/>
      <c r="AG62" s="411"/>
      <c r="AH62" s="411"/>
      <c r="AI62" s="494"/>
    </row>
    <row r="63" spans="1:37" ht="12" customHeight="1">
      <c r="A63" s="26" t="s">
        <v>53</v>
      </c>
      <c r="B63" s="31"/>
      <c r="C63" s="31"/>
      <c r="D63" s="27"/>
      <c r="E63" s="27"/>
      <c r="F63" s="27"/>
      <c r="G63" s="27"/>
      <c r="H63" s="27"/>
      <c r="I63" s="27"/>
      <c r="J63" s="28"/>
      <c r="K63" s="28"/>
      <c r="L63" s="28"/>
      <c r="M63" s="28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68"/>
      <c r="AC63" s="425"/>
      <c r="AD63" s="411"/>
      <c r="AE63" s="411"/>
      <c r="AF63" s="411"/>
      <c r="AG63" s="411"/>
      <c r="AH63" s="411"/>
      <c r="AI63" s="425"/>
      <c r="AJ63" s="414"/>
      <c r="AK63" s="414"/>
    </row>
    <row r="64" spans="1:37">
      <c r="A64" s="440" t="s">
        <v>54</v>
      </c>
      <c r="B64" s="435"/>
      <c r="C64" s="435"/>
      <c r="D64" s="435"/>
      <c r="E64" s="435"/>
      <c r="F64" s="435"/>
      <c r="G64" s="435"/>
      <c r="H64" s="435"/>
      <c r="I64" s="435"/>
      <c r="J64" s="435"/>
      <c r="K64" s="435"/>
      <c r="L64" s="436"/>
      <c r="M64" s="277"/>
      <c r="N64" s="278"/>
      <c r="O64" s="689">
        <v>0</v>
      </c>
      <c r="P64" s="690"/>
      <c r="Q64" s="691"/>
      <c r="R64" s="689">
        <v>0</v>
      </c>
      <c r="S64" s="690"/>
      <c r="T64" s="691"/>
      <c r="U64" s="689">
        <v>0</v>
      </c>
      <c r="V64" s="690"/>
      <c r="W64" s="691"/>
      <c r="X64" s="689">
        <v>0</v>
      </c>
      <c r="Y64" s="690"/>
      <c r="Z64" s="691"/>
      <c r="AA64" s="689">
        <v>0</v>
      </c>
      <c r="AB64" s="692">
        <f t="shared" ref="AB64:AB84" si="19">SUM(AA64,X64,U64,R64,O64)</f>
        <v>0</v>
      </c>
      <c r="AC64" s="764"/>
      <c r="AD64" s="411"/>
      <c r="AE64" s="411"/>
      <c r="AF64" s="411"/>
      <c r="AG64" s="411"/>
      <c r="AH64" s="411"/>
      <c r="AI64" s="768"/>
      <c r="AJ64" s="414"/>
      <c r="AK64" s="414"/>
    </row>
    <row r="65" spans="1:37">
      <c r="A65" s="437" t="s">
        <v>55</v>
      </c>
      <c r="B65" s="438"/>
      <c r="C65" s="438"/>
      <c r="D65" s="438"/>
      <c r="E65" s="438"/>
      <c r="F65" s="438"/>
      <c r="G65" s="438"/>
      <c r="H65" s="438"/>
      <c r="I65" s="438"/>
      <c r="J65" s="438"/>
      <c r="K65" s="438"/>
      <c r="L65" s="439"/>
      <c r="M65" s="277"/>
      <c r="N65" s="278"/>
      <c r="O65" s="689">
        <v>0</v>
      </c>
      <c r="P65" s="690"/>
      <c r="Q65" s="691"/>
      <c r="R65" s="689">
        <v>0</v>
      </c>
      <c r="S65" s="690"/>
      <c r="T65" s="691"/>
      <c r="U65" s="689">
        <v>0</v>
      </c>
      <c r="V65" s="690"/>
      <c r="W65" s="691"/>
      <c r="X65" s="689">
        <v>0</v>
      </c>
      <c r="Y65" s="690"/>
      <c r="Z65" s="691"/>
      <c r="AA65" s="689">
        <v>0</v>
      </c>
      <c r="AB65" s="692">
        <f t="shared" si="19"/>
        <v>0</v>
      </c>
      <c r="AC65" s="764"/>
      <c r="AD65" s="411"/>
      <c r="AE65" s="411"/>
      <c r="AF65" s="411"/>
      <c r="AG65" s="411"/>
      <c r="AH65" s="411"/>
      <c r="AI65" s="768"/>
      <c r="AJ65" s="414"/>
      <c r="AK65" s="414"/>
    </row>
    <row r="66" spans="1:37">
      <c r="A66" s="437" t="s">
        <v>56</v>
      </c>
      <c r="B66" s="438"/>
      <c r="C66" s="438"/>
      <c r="D66" s="438"/>
      <c r="E66" s="438"/>
      <c r="F66" s="438"/>
      <c r="G66" s="438"/>
      <c r="H66" s="438"/>
      <c r="I66" s="438"/>
      <c r="J66" s="438"/>
      <c r="K66" s="438"/>
      <c r="L66" s="439"/>
      <c r="M66" s="277"/>
      <c r="N66" s="278"/>
      <c r="O66" s="689">
        <v>0</v>
      </c>
      <c r="P66" s="690"/>
      <c r="Q66" s="691"/>
      <c r="R66" s="689">
        <v>0</v>
      </c>
      <c r="S66" s="690"/>
      <c r="T66" s="691"/>
      <c r="U66" s="689">
        <v>0</v>
      </c>
      <c r="V66" s="690"/>
      <c r="W66" s="691"/>
      <c r="X66" s="689">
        <v>0</v>
      </c>
      <c r="Y66" s="690"/>
      <c r="Z66" s="691"/>
      <c r="AA66" s="689">
        <v>0</v>
      </c>
      <c r="AB66" s="692">
        <f t="shared" si="19"/>
        <v>0</v>
      </c>
      <c r="AC66" s="764"/>
      <c r="AD66" s="411"/>
      <c r="AE66" s="411"/>
      <c r="AF66" s="411"/>
      <c r="AG66" s="411"/>
      <c r="AH66" s="411"/>
      <c r="AI66" s="768"/>
      <c r="AJ66" s="414"/>
      <c r="AK66" s="414"/>
    </row>
    <row r="67" spans="1:37">
      <c r="A67" s="437" t="s">
        <v>57</v>
      </c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9"/>
      <c r="M67" s="277"/>
      <c r="N67" s="278"/>
      <c r="O67" s="689">
        <v>0</v>
      </c>
      <c r="P67" s="690"/>
      <c r="Q67" s="691"/>
      <c r="R67" s="689">
        <v>0</v>
      </c>
      <c r="S67" s="690"/>
      <c r="T67" s="691"/>
      <c r="U67" s="689">
        <v>0</v>
      </c>
      <c r="V67" s="690"/>
      <c r="W67" s="691"/>
      <c r="X67" s="689">
        <v>0</v>
      </c>
      <c r="Y67" s="690"/>
      <c r="Z67" s="691"/>
      <c r="AA67" s="689">
        <v>0</v>
      </c>
      <c r="AB67" s="692">
        <f t="shared" si="19"/>
        <v>0</v>
      </c>
      <c r="AC67" s="764"/>
      <c r="AD67" s="411"/>
      <c r="AE67" s="411"/>
      <c r="AF67" s="411"/>
      <c r="AG67" s="411"/>
      <c r="AH67" s="411"/>
      <c r="AI67" s="768"/>
      <c r="AJ67" s="414"/>
      <c r="AK67" s="414"/>
    </row>
    <row r="68" spans="1:37">
      <c r="A68" s="437" t="s">
        <v>58</v>
      </c>
      <c r="B68" s="438"/>
      <c r="C68" s="438"/>
      <c r="D68" s="438"/>
      <c r="E68" s="438"/>
      <c r="F68" s="438"/>
      <c r="G68" s="438"/>
      <c r="H68" s="438"/>
      <c r="I68" s="438"/>
      <c r="J68" s="438"/>
      <c r="K68" s="438"/>
      <c r="L68" s="439"/>
      <c r="M68" s="277"/>
      <c r="N68" s="278"/>
      <c r="O68" s="689">
        <v>0</v>
      </c>
      <c r="P68" s="690"/>
      <c r="Q68" s="691"/>
      <c r="R68" s="689">
        <v>0</v>
      </c>
      <c r="S68" s="690"/>
      <c r="T68" s="691"/>
      <c r="U68" s="689">
        <v>0</v>
      </c>
      <c r="V68" s="690"/>
      <c r="W68" s="691"/>
      <c r="X68" s="689">
        <v>0</v>
      </c>
      <c r="Y68" s="690"/>
      <c r="Z68" s="691"/>
      <c r="AA68" s="689">
        <v>0</v>
      </c>
      <c r="AB68" s="692">
        <f t="shared" si="19"/>
        <v>0</v>
      </c>
      <c r="AC68" s="764"/>
      <c r="AD68" s="411"/>
      <c r="AE68" s="411"/>
      <c r="AF68" s="411"/>
      <c r="AG68" s="411"/>
      <c r="AH68" s="411"/>
      <c r="AI68" s="768"/>
      <c r="AJ68" s="414"/>
      <c r="AK68" s="414"/>
    </row>
    <row r="69" spans="1:37">
      <c r="A69" s="441" t="s">
        <v>59</v>
      </c>
      <c r="B69" s="442"/>
      <c r="C69" s="442"/>
      <c r="D69" s="442"/>
      <c r="E69" s="442"/>
      <c r="F69" s="442"/>
      <c r="G69" s="442"/>
      <c r="H69" s="442"/>
      <c r="I69" s="442"/>
      <c r="J69" s="442"/>
      <c r="K69" s="442"/>
      <c r="L69" s="443"/>
      <c r="M69" s="277"/>
      <c r="N69" s="278"/>
      <c r="O69" s="689">
        <v>0</v>
      </c>
      <c r="P69" s="690"/>
      <c r="Q69" s="691"/>
      <c r="R69" s="689">
        <v>0</v>
      </c>
      <c r="S69" s="690"/>
      <c r="T69" s="691"/>
      <c r="U69" s="689">
        <v>0</v>
      </c>
      <c r="V69" s="690"/>
      <c r="W69" s="691"/>
      <c r="X69" s="689">
        <v>0</v>
      </c>
      <c r="Y69" s="690"/>
      <c r="Z69" s="691"/>
      <c r="AA69" s="689">
        <v>0</v>
      </c>
      <c r="AB69" s="692">
        <f t="shared" si="19"/>
        <v>0</v>
      </c>
      <c r="AC69" s="764"/>
      <c r="AD69" s="411"/>
      <c r="AE69" s="411"/>
      <c r="AF69" s="411"/>
      <c r="AG69" s="411"/>
      <c r="AH69" s="411"/>
      <c r="AI69" s="768"/>
      <c r="AJ69" s="414"/>
      <c r="AK69" s="414"/>
    </row>
    <row r="70" spans="1:37" ht="13.15" customHeight="1">
      <c r="A70" s="444" t="s">
        <v>60</v>
      </c>
      <c r="B70" s="444"/>
      <c r="C70" s="445"/>
      <c r="D70" s="445"/>
      <c r="E70" s="445"/>
      <c r="F70" s="445"/>
      <c r="G70" s="445"/>
      <c r="H70" s="445"/>
      <c r="I70" s="445"/>
      <c r="J70" s="445"/>
      <c r="K70" s="834" t="s">
        <v>61</v>
      </c>
      <c r="L70" s="835"/>
      <c r="M70" s="97"/>
      <c r="N70" s="218"/>
      <c r="O70" s="219">
        <f>SUM(O64:O69)</f>
        <v>0</v>
      </c>
      <c r="P70" s="97"/>
      <c r="Q70" s="218"/>
      <c r="R70" s="219">
        <f>SUM(R64:R69)</f>
        <v>0</v>
      </c>
      <c r="S70" s="97"/>
      <c r="T70" s="218"/>
      <c r="U70" s="219">
        <f>SUM(U64:U69)</f>
        <v>0</v>
      </c>
      <c r="V70" s="97"/>
      <c r="W70" s="218"/>
      <c r="X70" s="219">
        <f>SUM(X64:X69)</f>
        <v>0</v>
      </c>
      <c r="Y70" s="97"/>
      <c r="Z70" s="218"/>
      <c r="AA70" s="219">
        <f>SUM(AA64:AA69)</f>
        <v>0</v>
      </c>
      <c r="AB70" s="269">
        <f>SUM(AA70,X70,U70,R70,O70)</f>
        <v>0</v>
      </c>
      <c r="AC70" s="764"/>
      <c r="AD70" s="411"/>
      <c r="AE70" s="411"/>
      <c r="AF70" s="411"/>
      <c r="AG70" s="411"/>
      <c r="AH70" s="411"/>
      <c r="AI70" s="768"/>
      <c r="AJ70" s="414"/>
      <c r="AK70" s="414"/>
    </row>
    <row r="71" spans="1:37">
      <c r="A71" s="446" t="s">
        <v>62</v>
      </c>
      <c r="B71" s="447"/>
      <c r="C71" s="447"/>
      <c r="D71" s="447"/>
      <c r="E71" s="447"/>
      <c r="F71" s="447"/>
      <c r="G71" s="447"/>
      <c r="H71" s="447"/>
      <c r="I71" s="447"/>
      <c r="J71" s="447"/>
      <c r="K71" s="447"/>
      <c r="L71" s="447"/>
      <c r="M71" s="96"/>
      <c r="N71" s="216"/>
      <c r="O71" s="217">
        <v>0</v>
      </c>
      <c r="P71" s="96"/>
      <c r="Q71" s="216"/>
      <c r="R71" s="217">
        <v>0</v>
      </c>
      <c r="S71" s="96"/>
      <c r="T71" s="216"/>
      <c r="U71" s="217">
        <v>0</v>
      </c>
      <c r="V71" s="96"/>
      <c r="W71" s="216"/>
      <c r="X71" s="217">
        <v>0</v>
      </c>
      <c r="Y71" s="96"/>
      <c r="Z71" s="216"/>
      <c r="AA71" s="217">
        <v>0</v>
      </c>
      <c r="AB71" s="270">
        <f t="shared" si="19"/>
        <v>0</v>
      </c>
      <c r="AC71" s="764"/>
      <c r="AD71" s="411"/>
      <c r="AE71" s="411"/>
      <c r="AF71" s="411"/>
      <c r="AG71" s="411"/>
      <c r="AH71" s="411"/>
      <c r="AI71" s="768"/>
      <c r="AJ71" s="414"/>
      <c r="AK71" s="414"/>
    </row>
    <row r="72" spans="1:37">
      <c r="A72" s="446" t="s">
        <v>63</v>
      </c>
      <c r="B72" s="447"/>
      <c r="C72" s="447"/>
      <c r="D72" s="447"/>
      <c r="E72" s="447"/>
      <c r="F72" s="447"/>
      <c r="G72" s="447"/>
      <c r="H72" s="447"/>
      <c r="I72" s="447"/>
      <c r="J72" s="447"/>
      <c r="K72" s="447"/>
      <c r="L72" s="447"/>
      <c r="M72" s="96"/>
      <c r="N72" s="216"/>
      <c r="O72" s="217">
        <v>0</v>
      </c>
      <c r="P72" s="96"/>
      <c r="Q72" s="216"/>
      <c r="R72" s="217">
        <v>0</v>
      </c>
      <c r="S72" s="96"/>
      <c r="T72" s="216"/>
      <c r="U72" s="217">
        <v>0</v>
      </c>
      <c r="V72" s="96"/>
      <c r="W72" s="216"/>
      <c r="X72" s="217">
        <v>0</v>
      </c>
      <c r="Y72" s="96"/>
      <c r="Z72" s="216"/>
      <c r="AA72" s="217">
        <v>0</v>
      </c>
      <c r="AB72" s="270">
        <f t="shared" si="19"/>
        <v>0</v>
      </c>
      <c r="AC72" s="764"/>
      <c r="AD72" s="411"/>
      <c r="AE72" s="411"/>
      <c r="AF72" s="411"/>
      <c r="AG72" s="411"/>
      <c r="AH72" s="411"/>
      <c r="AI72" s="768"/>
      <c r="AJ72" s="414"/>
      <c r="AK72" s="414"/>
    </row>
    <row r="73" spans="1:37" ht="13.15" customHeight="1">
      <c r="A73" s="429" t="s">
        <v>64</v>
      </c>
      <c r="B73" s="430"/>
      <c r="C73" s="430"/>
      <c r="D73" s="125" t="s">
        <v>65</v>
      </c>
      <c r="E73" s="628">
        <v>0.5</v>
      </c>
      <c r="F73" s="628">
        <v>0</v>
      </c>
      <c r="G73" s="628">
        <v>0</v>
      </c>
      <c r="H73" s="628">
        <v>0</v>
      </c>
      <c r="I73" s="628">
        <v>0</v>
      </c>
      <c r="J73" s="127"/>
      <c r="K73" s="127"/>
      <c r="L73" s="629">
        <v>0</v>
      </c>
      <c r="M73" s="97"/>
      <c r="N73" s="218"/>
      <c r="O73" s="219">
        <f>ROUND($L73*E73,0)</f>
        <v>0</v>
      </c>
      <c r="P73" s="97"/>
      <c r="Q73" s="218"/>
      <c r="R73" s="219">
        <f>ROUND($L73*F73*(1+$Q$3),0)</f>
        <v>0</v>
      </c>
      <c r="S73" s="97"/>
      <c r="T73" s="218"/>
      <c r="U73" s="219">
        <f>ROUND($L73*G73*((1+$Q$3)^2),0)</f>
        <v>0</v>
      </c>
      <c r="V73" s="97"/>
      <c r="W73" s="218"/>
      <c r="X73" s="219">
        <f>ROUND($L73*H73*((1+$Q$3)^3),0)</f>
        <v>0</v>
      </c>
      <c r="Y73" s="97"/>
      <c r="Z73" s="218"/>
      <c r="AA73" s="219">
        <f>ROUND($L73*I73*((1+$Q$3)^4),0)</f>
        <v>0</v>
      </c>
      <c r="AB73" s="273">
        <f t="shared" si="19"/>
        <v>0</v>
      </c>
      <c r="AC73" s="740"/>
      <c r="AD73" s="411"/>
      <c r="AE73" s="411"/>
      <c r="AF73" s="411"/>
      <c r="AG73" s="411"/>
      <c r="AH73" s="411"/>
      <c r="AI73" s="494"/>
      <c r="AJ73" s="414"/>
      <c r="AK73" s="414"/>
    </row>
    <row r="74" spans="1:37" ht="13.15" hidden="1" customHeight="1" outlineLevel="1">
      <c r="A74" s="461" t="s">
        <v>66</v>
      </c>
      <c r="B74" s="448"/>
      <c r="C74" s="448"/>
      <c r="D74" s="459" t="s">
        <v>65</v>
      </c>
      <c r="E74" s="628">
        <v>0</v>
      </c>
      <c r="F74" s="628">
        <v>0</v>
      </c>
      <c r="G74" s="628">
        <v>0</v>
      </c>
      <c r="H74" s="628">
        <v>0</v>
      </c>
      <c r="I74" s="628">
        <v>0</v>
      </c>
      <c r="J74" s="460"/>
      <c r="K74" s="460"/>
      <c r="L74" s="629">
        <v>0</v>
      </c>
      <c r="M74" s="97"/>
      <c r="N74" s="218"/>
      <c r="O74" s="219">
        <f t="shared" ref="O74:O78" si="20">ROUND($L74*E74,0)</f>
        <v>0</v>
      </c>
      <c r="P74" s="97"/>
      <c r="Q74" s="218"/>
      <c r="R74" s="219">
        <f>ROUND($L74*F74*(1+$Q$3),0)</f>
        <v>0</v>
      </c>
      <c r="S74" s="97"/>
      <c r="T74" s="218"/>
      <c r="U74" s="219">
        <f>ROUND($L74*G74*((1+$Q$3)^2),0)</f>
        <v>0</v>
      </c>
      <c r="V74" s="97"/>
      <c r="W74" s="218"/>
      <c r="X74" s="219">
        <f>ROUND($L74*H74*((1+$Q$3)^3),0)</f>
        <v>0</v>
      </c>
      <c r="Y74" s="97"/>
      <c r="Z74" s="218"/>
      <c r="AA74" s="219">
        <f>ROUND($L74*I74*((1+$Q$3)^4),0)</f>
        <v>0</v>
      </c>
      <c r="AB74" s="273">
        <f t="shared" ref="AB74:AB78" si="21">SUM(AA74,X74,U74,R74,O74)</f>
        <v>0</v>
      </c>
      <c r="AC74" s="740"/>
      <c r="AD74" s="411"/>
      <c r="AE74" s="411"/>
      <c r="AF74" s="411"/>
      <c r="AG74" s="411"/>
      <c r="AH74" s="411"/>
      <c r="AI74" s="494"/>
      <c r="AJ74" s="414"/>
      <c r="AK74" s="414"/>
    </row>
    <row r="75" spans="1:37" ht="13.15" hidden="1" customHeight="1" outlineLevel="1">
      <c r="A75" s="461" t="s">
        <v>66</v>
      </c>
      <c r="B75" s="462"/>
      <c r="C75" s="448"/>
      <c r="D75" s="459" t="s">
        <v>65</v>
      </c>
      <c r="E75" s="628">
        <v>0</v>
      </c>
      <c r="F75" s="628">
        <v>0</v>
      </c>
      <c r="G75" s="628">
        <v>0</v>
      </c>
      <c r="H75" s="628">
        <v>0</v>
      </c>
      <c r="I75" s="628">
        <v>0</v>
      </c>
      <c r="J75" s="460"/>
      <c r="K75" s="460"/>
      <c r="L75" s="629">
        <v>0</v>
      </c>
      <c r="M75" s="97"/>
      <c r="N75" s="218"/>
      <c r="O75" s="219">
        <f t="shared" si="20"/>
        <v>0</v>
      </c>
      <c r="P75" s="97"/>
      <c r="Q75" s="218"/>
      <c r="R75" s="219">
        <f>ROUND($L75*F75*(1+$Q$3),0)</f>
        <v>0</v>
      </c>
      <c r="S75" s="97"/>
      <c r="T75" s="218"/>
      <c r="U75" s="219">
        <f>ROUND($L75*G75*((1+$Q$3)^2),0)</f>
        <v>0</v>
      </c>
      <c r="V75" s="97"/>
      <c r="W75" s="218"/>
      <c r="X75" s="219">
        <f>ROUND($L75*H75*((1+$Q$3)^3),0)</f>
        <v>0</v>
      </c>
      <c r="Y75" s="97"/>
      <c r="Z75" s="218"/>
      <c r="AA75" s="219">
        <f>ROUND($L75*I75*((1+$Q$3)^4),0)</f>
        <v>0</v>
      </c>
      <c r="AB75" s="273">
        <f t="shared" si="21"/>
        <v>0</v>
      </c>
      <c r="AC75" s="740"/>
      <c r="AD75" s="411"/>
      <c r="AE75" s="411"/>
      <c r="AF75" s="411"/>
      <c r="AG75" s="411"/>
      <c r="AH75" s="411"/>
      <c r="AI75" s="494"/>
      <c r="AJ75" s="414"/>
      <c r="AK75" s="414"/>
    </row>
    <row r="76" spans="1:37" ht="13.15" hidden="1" customHeight="1" outlineLevel="1">
      <c r="A76" s="461" t="s">
        <v>66</v>
      </c>
      <c r="B76" s="462"/>
      <c r="C76" s="448"/>
      <c r="D76" s="459" t="s">
        <v>65</v>
      </c>
      <c r="E76" s="628">
        <v>0</v>
      </c>
      <c r="F76" s="628">
        <v>0</v>
      </c>
      <c r="G76" s="628">
        <v>0</v>
      </c>
      <c r="H76" s="628">
        <v>0</v>
      </c>
      <c r="I76" s="628">
        <v>0</v>
      </c>
      <c r="J76" s="460"/>
      <c r="K76" s="460"/>
      <c r="L76" s="629">
        <v>0</v>
      </c>
      <c r="M76" s="97"/>
      <c r="N76" s="218"/>
      <c r="O76" s="219">
        <f t="shared" si="20"/>
        <v>0</v>
      </c>
      <c r="P76" s="97"/>
      <c r="Q76" s="218"/>
      <c r="R76" s="219">
        <f>ROUND($L76*F76*(1+$Q$3),0)</f>
        <v>0</v>
      </c>
      <c r="S76" s="97"/>
      <c r="T76" s="218"/>
      <c r="U76" s="219">
        <f>ROUND($L76*G76*((1+$Q$3)^2),0)</f>
        <v>0</v>
      </c>
      <c r="V76" s="97"/>
      <c r="W76" s="218"/>
      <c r="X76" s="219">
        <f>ROUND($L76*H76*((1+$Q$3)^3),0)</f>
        <v>0</v>
      </c>
      <c r="Y76" s="97"/>
      <c r="Z76" s="218"/>
      <c r="AA76" s="219">
        <f>ROUND($L76*I76*((1+$Q$3)^4),0)</f>
        <v>0</v>
      </c>
      <c r="AB76" s="273">
        <f t="shared" si="21"/>
        <v>0</v>
      </c>
      <c r="AC76" s="740"/>
      <c r="AD76" s="411"/>
      <c r="AE76" s="411"/>
      <c r="AF76" s="411"/>
      <c r="AG76" s="411"/>
      <c r="AH76" s="411"/>
      <c r="AI76" s="494"/>
      <c r="AJ76" s="414"/>
      <c r="AK76" s="414"/>
    </row>
    <row r="77" spans="1:37" ht="13.15" hidden="1" customHeight="1" outlineLevel="1">
      <c r="A77" s="461" t="s">
        <v>66</v>
      </c>
      <c r="B77" s="462"/>
      <c r="C77" s="448"/>
      <c r="D77" s="459" t="s">
        <v>65</v>
      </c>
      <c r="E77" s="628">
        <v>0</v>
      </c>
      <c r="F77" s="628">
        <v>0</v>
      </c>
      <c r="G77" s="628">
        <v>0</v>
      </c>
      <c r="H77" s="628">
        <v>0</v>
      </c>
      <c r="I77" s="628">
        <v>0</v>
      </c>
      <c r="J77" s="460"/>
      <c r="K77" s="460"/>
      <c r="L77" s="629">
        <v>0</v>
      </c>
      <c r="M77" s="97"/>
      <c r="N77" s="218"/>
      <c r="O77" s="219">
        <f t="shared" si="20"/>
        <v>0</v>
      </c>
      <c r="P77" s="97"/>
      <c r="Q77" s="218"/>
      <c r="R77" s="219">
        <f>ROUND($L77*F77*(1+$Q$3),0)</f>
        <v>0</v>
      </c>
      <c r="S77" s="97"/>
      <c r="T77" s="218"/>
      <c r="U77" s="219">
        <f>ROUND($L77*G77*((1+$Q$3)^2),0)</f>
        <v>0</v>
      </c>
      <c r="V77" s="97"/>
      <c r="W77" s="218"/>
      <c r="X77" s="219">
        <f>ROUND($L77*H77*((1+$Q$3)^3),0)</f>
        <v>0</v>
      </c>
      <c r="Y77" s="97"/>
      <c r="Z77" s="218"/>
      <c r="AA77" s="219">
        <f>ROUND($L77*I77*((1+$Q$3)^4),0)</f>
        <v>0</v>
      </c>
      <c r="AB77" s="273">
        <f t="shared" si="21"/>
        <v>0</v>
      </c>
      <c r="AC77" s="740"/>
      <c r="AD77" s="411"/>
      <c r="AE77" s="411"/>
      <c r="AF77" s="411"/>
      <c r="AG77" s="411"/>
      <c r="AH77" s="411"/>
      <c r="AI77" s="494"/>
      <c r="AJ77" s="414"/>
      <c r="AK77" s="414"/>
    </row>
    <row r="78" spans="1:37" ht="13.15" hidden="1" customHeight="1" outlineLevel="1">
      <c r="A78" s="461" t="s">
        <v>66</v>
      </c>
      <c r="B78" s="462"/>
      <c r="C78" s="448"/>
      <c r="D78" s="459" t="s">
        <v>65</v>
      </c>
      <c r="E78" s="628">
        <v>0.6</v>
      </c>
      <c r="F78" s="628">
        <v>0</v>
      </c>
      <c r="G78" s="628">
        <v>0</v>
      </c>
      <c r="H78" s="628">
        <v>0</v>
      </c>
      <c r="I78" s="628">
        <v>0</v>
      </c>
      <c r="J78" s="460"/>
      <c r="K78" s="460"/>
      <c r="L78" s="629">
        <v>0</v>
      </c>
      <c r="M78" s="97"/>
      <c r="N78" s="218"/>
      <c r="O78" s="219">
        <f t="shared" si="20"/>
        <v>0</v>
      </c>
      <c r="P78" s="97"/>
      <c r="Q78" s="218"/>
      <c r="R78" s="219">
        <f>ROUND($L78*F78*(1+$Q$3),0)</f>
        <v>0</v>
      </c>
      <c r="S78" s="97"/>
      <c r="T78" s="218"/>
      <c r="U78" s="219">
        <f>ROUND($L78*G78*((1+$Q$3)^2),0)</f>
        <v>0</v>
      </c>
      <c r="V78" s="97"/>
      <c r="W78" s="218"/>
      <c r="X78" s="219">
        <f>ROUND($L78*H78*((1+$Q$3)^3),0)</f>
        <v>0</v>
      </c>
      <c r="Y78" s="97"/>
      <c r="Z78" s="218"/>
      <c r="AA78" s="219">
        <f>ROUND($L78*I78*((1+$Q$3)^4),0)</f>
        <v>0</v>
      </c>
      <c r="AB78" s="273">
        <f t="shared" si="21"/>
        <v>0</v>
      </c>
      <c r="AC78" s="740"/>
      <c r="AD78" s="411"/>
      <c r="AE78" s="411"/>
      <c r="AF78" s="411"/>
      <c r="AG78" s="411"/>
      <c r="AH78" s="411"/>
      <c r="AI78" s="494"/>
      <c r="AJ78" s="414"/>
      <c r="AK78" s="414"/>
    </row>
    <row r="79" spans="1:37" ht="13.15" customHeight="1" collapsed="1">
      <c r="A79" s="426" t="s">
        <v>67</v>
      </c>
      <c r="B79" s="430"/>
      <c r="C79" s="430"/>
      <c r="D79" s="430"/>
      <c r="E79" s="448"/>
      <c r="F79" s="448"/>
      <c r="G79" s="448"/>
      <c r="H79" s="448"/>
      <c r="I79" s="448"/>
      <c r="J79" s="449"/>
      <c r="K79" s="450"/>
      <c r="L79" s="451"/>
      <c r="M79" s="96"/>
      <c r="N79" s="216"/>
      <c r="O79" s="217">
        <v>0</v>
      </c>
      <c r="P79" s="96"/>
      <c r="Q79" s="216"/>
      <c r="R79" s="217">
        <v>0</v>
      </c>
      <c r="S79" s="96"/>
      <c r="T79" s="216"/>
      <c r="U79" s="217">
        <v>0</v>
      </c>
      <c r="V79" s="96"/>
      <c r="W79" s="216"/>
      <c r="X79" s="217">
        <v>0</v>
      </c>
      <c r="Y79" s="96"/>
      <c r="Z79" s="216"/>
      <c r="AA79" s="217">
        <v>0</v>
      </c>
      <c r="AB79" s="273">
        <f t="shared" si="19"/>
        <v>0</v>
      </c>
      <c r="AC79" s="740"/>
      <c r="AD79" s="411"/>
      <c r="AE79" s="411"/>
      <c r="AF79" s="411"/>
      <c r="AG79" s="411"/>
      <c r="AH79" s="411"/>
      <c r="AI79" s="494"/>
      <c r="AJ79" s="414"/>
      <c r="AK79" s="414"/>
    </row>
    <row r="80" spans="1:37" ht="13.15" customHeight="1">
      <c r="A80" s="446" t="s">
        <v>68</v>
      </c>
      <c r="B80" s="447"/>
      <c r="C80" s="452"/>
      <c r="D80" s="452"/>
      <c r="E80" s="447"/>
      <c r="F80" s="447"/>
      <c r="G80" s="447"/>
      <c r="H80" s="447"/>
      <c r="I80" s="447"/>
      <c r="J80" s="447"/>
      <c r="K80" s="447"/>
      <c r="L80" s="447"/>
      <c r="M80" s="96"/>
      <c r="N80" s="216"/>
      <c r="O80" s="217">
        <v>0</v>
      </c>
      <c r="P80" s="96"/>
      <c r="Q80" s="216"/>
      <c r="R80" s="217">
        <v>0</v>
      </c>
      <c r="S80" s="96"/>
      <c r="T80" s="216"/>
      <c r="U80" s="217">
        <v>0</v>
      </c>
      <c r="V80" s="96"/>
      <c r="W80" s="216"/>
      <c r="X80" s="217">
        <v>0</v>
      </c>
      <c r="Y80" s="96"/>
      <c r="Z80" s="216"/>
      <c r="AA80" s="217">
        <v>0</v>
      </c>
      <c r="AB80" s="273">
        <f t="shared" si="19"/>
        <v>0</v>
      </c>
      <c r="AC80" s="740"/>
      <c r="AD80" s="411"/>
      <c r="AE80" s="411"/>
      <c r="AF80" s="411"/>
      <c r="AG80" s="411"/>
      <c r="AH80" s="411"/>
      <c r="AI80" s="494"/>
      <c r="AJ80" s="414"/>
      <c r="AK80" s="414"/>
    </row>
    <row r="81" spans="1:37">
      <c r="A81" s="429" t="s">
        <v>69</v>
      </c>
      <c r="B81" s="430"/>
      <c r="C81" s="430"/>
      <c r="D81" s="430"/>
      <c r="E81" s="430"/>
      <c r="F81" s="430"/>
      <c r="G81" s="430"/>
      <c r="H81" s="430"/>
      <c r="I81" s="430"/>
      <c r="J81" s="430"/>
      <c r="K81" s="430"/>
      <c r="L81" s="430"/>
      <c r="M81" s="96"/>
      <c r="N81" s="216"/>
      <c r="O81" s="217">
        <v>0</v>
      </c>
      <c r="P81" s="96"/>
      <c r="Q81" s="216"/>
      <c r="R81" s="217">
        <v>0</v>
      </c>
      <c r="S81" s="96"/>
      <c r="T81" s="216"/>
      <c r="U81" s="217">
        <v>0</v>
      </c>
      <c r="V81" s="96"/>
      <c r="W81" s="216"/>
      <c r="X81" s="217">
        <v>0</v>
      </c>
      <c r="Y81" s="96"/>
      <c r="Z81" s="216"/>
      <c r="AA81" s="217">
        <v>0</v>
      </c>
      <c r="AB81" s="273">
        <f t="shared" si="19"/>
        <v>0</v>
      </c>
      <c r="AC81" s="740"/>
      <c r="AD81" s="411"/>
      <c r="AE81" s="411"/>
      <c r="AF81" s="411"/>
      <c r="AG81" s="411"/>
      <c r="AH81" s="411"/>
      <c r="AI81" s="494"/>
      <c r="AJ81" s="414"/>
      <c r="AK81" s="414"/>
    </row>
    <row r="82" spans="1:37" ht="13.15" customHeight="1">
      <c r="A82" s="429" t="s">
        <v>51</v>
      </c>
      <c r="B82" s="430"/>
      <c r="C82" s="430"/>
      <c r="D82" s="430"/>
      <c r="E82" s="430"/>
      <c r="F82" s="430"/>
      <c r="G82" s="430"/>
      <c r="H82" s="430"/>
      <c r="I82" s="430"/>
      <c r="J82" s="430"/>
      <c r="K82" s="430"/>
      <c r="L82" s="430"/>
      <c r="M82" s="96"/>
      <c r="N82" s="216"/>
      <c r="O82" s="217">
        <v>0</v>
      </c>
      <c r="P82" s="96"/>
      <c r="Q82" s="216"/>
      <c r="R82" s="217">
        <v>0</v>
      </c>
      <c r="S82" s="96"/>
      <c r="T82" s="216"/>
      <c r="U82" s="217">
        <v>0</v>
      </c>
      <c r="V82" s="96"/>
      <c r="W82" s="216"/>
      <c r="X82" s="217">
        <v>0</v>
      </c>
      <c r="Y82" s="96"/>
      <c r="Z82" s="216"/>
      <c r="AA82" s="217">
        <v>0</v>
      </c>
      <c r="AB82" s="273">
        <f t="shared" si="19"/>
        <v>0</v>
      </c>
      <c r="AC82" s="740"/>
      <c r="AD82" s="411"/>
      <c r="AE82" s="411"/>
      <c r="AF82" s="411"/>
      <c r="AG82" s="411"/>
      <c r="AH82" s="411"/>
      <c r="AI82" s="494"/>
      <c r="AJ82" s="414"/>
      <c r="AK82" s="414"/>
    </row>
    <row r="83" spans="1:37">
      <c r="A83" s="429" t="s">
        <v>51</v>
      </c>
      <c r="B83" s="430"/>
      <c r="C83" s="430"/>
      <c r="D83" s="430"/>
      <c r="E83" s="430"/>
      <c r="F83" s="430"/>
      <c r="G83" s="430"/>
      <c r="H83" s="430"/>
      <c r="I83" s="430"/>
      <c r="J83" s="430"/>
      <c r="K83" s="430"/>
      <c r="L83" s="430"/>
      <c r="M83" s="96"/>
      <c r="N83" s="216"/>
      <c r="O83" s="217">
        <v>0</v>
      </c>
      <c r="P83" s="96"/>
      <c r="Q83" s="216"/>
      <c r="R83" s="217">
        <v>0</v>
      </c>
      <c r="S83" s="96"/>
      <c r="T83" s="216"/>
      <c r="U83" s="217">
        <v>0</v>
      </c>
      <c r="V83" s="96"/>
      <c r="W83" s="216"/>
      <c r="X83" s="217">
        <v>0</v>
      </c>
      <c r="Y83" s="96"/>
      <c r="Z83" s="216"/>
      <c r="AA83" s="217">
        <v>0</v>
      </c>
      <c r="AB83" s="273">
        <f t="shared" si="19"/>
        <v>0</v>
      </c>
      <c r="AC83" s="740"/>
      <c r="AD83" s="411"/>
      <c r="AE83" s="411"/>
      <c r="AF83" s="411"/>
      <c r="AG83" s="411"/>
      <c r="AH83" s="411"/>
      <c r="AI83" s="494"/>
      <c r="AJ83" s="414"/>
      <c r="AK83" s="414"/>
    </row>
    <row r="84" spans="1:37" ht="12.75" customHeight="1">
      <c r="A84" s="429" t="s">
        <v>51</v>
      </c>
      <c r="B84" s="430"/>
      <c r="C84" s="430"/>
      <c r="D84" s="430"/>
      <c r="E84" s="430"/>
      <c r="F84" s="430"/>
      <c r="G84" s="430"/>
      <c r="H84" s="430"/>
      <c r="I84" s="430"/>
      <c r="J84" s="430"/>
      <c r="K84" s="430"/>
      <c r="L84" s="430"/>
      <c r="M84" s="126"/>
      <c r="N84" s="220"/>
      <c r="O84" s="217">
        <v>0</v>
      </c>
      <c r="P84" s="96"/>
      <c r="Q84" s="216"/>
      <c r="R84" s="217">
        <v>0</v>
      </c>
      <c r="S84" s="96"/>
      <c r="T84" s="216"/>
      <c r="U84" s="217">
        <v>0</v>
      </c>
      <c r="V84" s="96"/>
      <c r="W84" s="216"/>
      <c r="X84" s="217">
        <v>0</v>
      </c>
      <c r="Y84" s="96"/>
      <c r="Z84" s="216"/>
      <c r="AA84" s="217">
        <v>0</v>
      </c>
      <c r="AB84" s="273">
        <f t="shared" si="19"/>
        <v>0</v>
      </c>
      <c r="AC84" s="740"/>
      <c r="AD84" s="411"/>
      <c r="AE84" s="411"/>
      <c r="AF84" s="411"/>
      <c r="AG84" s="411"/>
      <c r="AH84" s="411"/>
      <c r="AI84" s="494"/>
      <c r="AJ84" s="414"/>
      <c r="AK84" s="414"/>
    </row>
    <row r="85" spans="1:37">
      <c r="A85" s="135" t="s">
        <v>70</v>
      </c>
      <c r="B85" s="372"/>
      <c r="C85" s="372"/>
      <c r="D85" s="372"/>
      <c r="E85" s="372"/>
      <c r="F85" s="372"/>
      <c r="G85" s="372"/>
      <c r="H85" s="372"/>
      <c r="I85" s="372"/>
      <c r="J85" s="372"/>
      <c r="K85" s="372"/>
      <c r="L85" s="382"/>
      <c r="M85" s="135"/>
      <c r="N85" s="214"/>
      <c r="O85" s="215">
        <f>SUM(O70:O84)</f>
        <v>0</v>
      </c>
      <c r="P85" s="135"/>
      <c r="Q85" s="214"/>
      <c r="R85" s="215">
        <f>SUM(R70:R84)</f>
        <v>0</v>
      </c>
      <c r="S85" s="135"/>
      <c r="T85" s="214"/>
      <c r="U85" s="215">
        <f>SUM(U70:U84)</f>
        <v>0</v>
      </c>
      <c r="V85" s="135"/>
      <c r="W85" s="214"/>
      <c r="X85" s="215">
        <f>SUM(X70:X84)</f>
        <v>0</v>
      </c>
      <c r="Y85" s="135"/>
      <c r="Z85" s="214"/>
      <c r="AA85" s="215">
        <f>SUM(AA70:AA84)</f>
        <v>0</v>
      </c>
      <c r="AB85" s="272">
        <f>SUM(AB70:AB84)</f>
        <v>0</v>
      </c>
      <c r="AC85" s="740"/>
      <c r="AD85" s="411"/>
      <c r="AE85" s="411"/>
      <c r="AF85" s="411"/>
      <c r="AG85" s="411"/>
      <c r="AH85" s="411"/>
      <c r="AI85" s="494"/>
      <c r="AJ85" s="414"/>
      <c r="AK85" s="414"/>
    </row>
    <row r="86" spans="1:37" s="414" customFormat="1" ht="5.0999999999999996" customHeight="1">
      <c r="A86" s="496"/>
      <c r="B86" s="496"/>
      <c r="C86" s="496"/>
      <c r="D86" s="421"/>
      <c r="E86" s="497"/>
      <c r="F86" s="497"/>
      <c r="G86" s="497"/>
      <c r="H86" s="497"/>
      <c r="I86" s="497"/>
      <c r="J86" s="422"/>
      <c r="K86" s="422"/>
      <c r="L86" s="422"/>
      <c r="M86" s="422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4"/>
      <c r="AC86" s="425"/>
      <c r="AD86" s="411"/>
      <c r="AE86" s="411"/>
      <c r="AF86" s="411"/>
      <c r="AG86" s="411"/>
      <c r="AH86" s="411"/>
      <c r="AI86" s="425"/>
    </row>
    <row r="87" spans="1:37">
      <c r="A87" s="22" t="s">
        <v>71</v>
      </c>
      <c r="B87" s="30"/>
      <c r="C87" s="30"/>
      <c r="D87" s="23"/>
      <c r="E87" s="23"/>
      <c r="F87" s="23"/>
      <c r="G87" s="23"/>
      <c r="H87" s="23"/>
      <c r="I87" s="23"/>
      <c r="J87" s="24"/>
      <c r="K87" s="24"/>
      <c r="L87" s="24"/>
      <c r="M87" s="24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62"/>
      <c r="AC87" s="425"/>
      <c r="AD87" s="411"/>
      <c r="AE87" s="411"/>
      <c r="AF87" s="411"/>
      <c r="AG87" s="412"/>
      <c r="AH87" s="411"/>
      <c r="AI87" s="425"/>
      <c r="AJ87" s="414"/>
      <c r="AK87" s="414"/>
    </row>
    <row r="88" spans="1:37" ht="13.15" customHeight="1">
      <c r="A88" s="60"/>
      <c r="B88" s="61"/>
      <c r="C88" s="61"/>
      <c r="D88" s="61"/>
      <c r="E88" s="61"/>
      <c r="F88" s="61"/>
      <c r="G88" s="61"/>
      <c r="H88" s="61"/>
      <c r="I88" s="61"/>
      <c r="J88" s="828" t="s">
        <v>72</v>
      </c>
      <c r="K88" s="829"/>
      <c r="L88" s="830"/>
      <c r="M88" s="163"/>
      <c r="N88" s="221"/>
      <c r="O88" s="808">
        <f>'Sub1'!M$57</f>
        <v>0</v>
      </c>
      <c r="P88" s="163"/>
      <c r="Q88" s="221"/>
      <c r="R88" s="808">
        <f>'Sub1'!P$57</f>
        <v>0</v>
      </c>
      <c r="S88" s="163"/>
      <c r="T88" s="221"/>
      <c r="U88" s="808">
        <f>'Sub1'!S$57</f>
        <v>0</v>
      </c>
      <c r="V88" s="163"/>
      <c r="W88" s="221"/>
      <c r="X88" s="808">
        <f>'Sub1'!V$57</f>
        <v>0</v>
      </c>
      <c r="Y88" s="163"/>
      <c r="Z88" s="221"/>
      <c r="AA88" s="808">
        <f>'Sub1'!Y$57</f>
        <v>0</v>
      </c>
      <c r="AB88" s="267">
        <f>SUM(O88,R88,U88,X88,AA88)</f>
        <v>0</v>
      </c>
      <c r="AC88" s="740"/>
      <c r="AD88" s="411"/>
      <c r="AE88" s="411"/>
      <c r="AF88" s="411"/>
      <c r="AG88" s="412"/>
      <c r="AH88" s="411"/>
      <c r="AI88" s="494"/>
      <c r="AJ88" s="414"/>
      <c r="AK88" s="414"/>
    </row>
    <row r="89" spans="1:37" ht="13.15" customHeight="1">
      <c r="A89" s="64" t="s">
        <v>73</v>
      </c>
      <c r="B89" s="453" t="str">
        <f>'Sub1'!$B$1:$P$1</f>
        <v>Sub 1 Name</v>
      </c>
      <c r="C89" s="453"/>
      <c r="D89" s="453"/>
      <c r="E89" s="453"/>
      <c r="F89" s="134"/>
      <c r="G89" s="134"/>
      <c r="H89" s="134"/>
      <c r="I89" s="134"/>
      <c r="J89" s="831" t="s">
        <v>74</v>
      </c>
      <c r="K89" s="832"/>
      <c r="L89" s="833"/>
      <c r="M89" s="164"/>
      <c r="N89" s="218"/>
      <c r="O89" s="219">
        <f>'Sub1'!M$62</f>
        <v>0</v>
      </c>
      <c r="P89" s="164"/>
      <c r="Q89" s="218"/>
      <c r="R89" s="219">
        <f>'Sub1'!P$62</f>
        <v>0</v>
      </c>
      <c r="S89" s="164"/>
      <c r="T89" s="218"/>
      <c r="U89" s="219">
        <f>'Sub1'!S$62</f>
        <v>0</v>
      </c>
      <c r="V89" s="164"/>
      <c r="W89" s="218"/>
      <c r="X89" s="219">
        <f>'Sub1'!V$62</f>
        <v>0</v>
      </c>
      <c r="Y89" s="164"/>
      <c r="Z89" s="218"/>
      <c r="AA89" s="219">
        <f>'Sub1'!Y$62</f>
        <v>0</v>
      </c>
      <c r="AB89" s="274">
        <f>SUM(O89,R89,U89,X89,AA89)</f>
        <v>0</v>
      </c>
      <c r="AC89" s="740"/>
      <c r="AD89" s="411"/>
      <c r="AE89" s="411"/>
      <c r="AF89" s="411"/>
      <c r="AG89" s="412"/>
      <c r="AH89" s="411"/>
      <c r="AI89" s="494"/>
      <c r="AJ89" s="414"/>
      <c r="AK89" s="414"/>
    </row>
    <row r="90" spans="1:37" s="11" customFormat="1" ht="13.15" customHeight="1">
      <c r="A90" s="65"/>
      <c r="B90" s="67"/>
      <c r="C90" s="67"/>
      <c r="D90" s="67"/>
      <c r="E90" s="67"/>
      <c r="F90" s="67"/>
      <c r="G90" s="67"/>
      <c r="H90" s="67"/>
      <c r="I90" s="67"/>
      <c r="J90" s="825" t="s">
        <v>75</v>
      </c>
      <c r="K90" s="826"/>
      <c r="L90" s="827"/>
      <c r="M90" s="100"/>
      <c r="N90" s="223"/>
      <c r="O90" s="224">
        <f>SUM(O88:O89)</f>
        <v>0</v>
      </c>
      <c r="P90" s="100"/>
      <c r="Q90" s="223"/>
      <c r="R90" s="224">
        <f>SUM(R88:R89)</f>
        <v>0</v>
      </c>
      <c r="S90" s="100"/>
      <c r="T90" s="223"/>
      <c r="U90" s="224">
        <f>SUM(U88:U89)</f>
        <v>0</v>
      </c>
      <c r="V90" s="100"/>
      <c r="W90" s="223"/>
      <c r="X90" s="224">
        <f>SUM(X88:X89)</f>
        <v>0</v>
      </c>
      <c r="Y90" s="100"/>
      <c r="Z90" s="223"/>
      <c r="AA90" s="224">
        <f>SUM(AA88:AA89)</f>
        <v>0</v>
      </c>
      <c r="AB90" s="265">
        <f>SUM(AB88:AB89)</f>
        <v>0</v>
      </c>
      <c r="AC90" s="765"/>
      <c r="AD90" s="769"/>
      <c r="AE90" s="769"/>
      <c r="AF90" s="769"/>
      <c r="AG90" s="770"/>
      <c r="AH90" s="769"/>
      <c r="AI90" s="771"/>
      <c r="AJ90" s="438"/>
      <c r="AK90" s="438"/>
    </row>
    <row r="91" spans="1:37" ht="13.15" customHeight="1">
      <c r="A91" s="66"/>
      <c r="B91" s="68"/>
      <c r="C91" s="68"/>
      <c r="D91" s="68"/>
      <c r="E91" s="68"/>
      <c r="F91" s="68"/>
      <c r="G91" s="68"/>
      <c r="H91" s="68"/>
      <c r="I91" s="68"/>
      <c r="J91" s="828" t="s">
        <v>72</v>
      </c>
      <c r="K91" s="829"/>
      <c r="L91" s="830"/>
      <c r="M91" s="163"/>
      <c r="N91" s="221"/>
      <c r="O91" s="808">
        <f>'Sub2'!M$57</f>
        <v>0</v>
      </c>
      <c r="P91" s="163"/>
      <c r="Q91" s="221"/>
      <c r="R91" s="808">
        <f>'Sub2'!P$57</f>
        <v>0</v>
      </c>
      <c r="S91" s="163"/>
      <c r="T91" s="221"/>
      <c r="U91" s="808">
        <f>'Sub2'!S$57</f>
        <v>0</v>
      </c>
      <c r="V91" s="163"/>
      <c r="W91" s="221"/>
      <c r="X91" s="808">
        <f>'Sub2'!V$57</f>
        <v>0</v>
      </c>
      <c r="Y91" s="163"/>
      <c r="Z91" s="221"/>
      <c r="AA91" s="808">
        <f>'Sub2'!Y$57</f>
        <v>0</v>
      </c>
      <c r="AB91" s="267">
        <f>SUM(O91,R91,U91,X91,AA91)</f>
        <v>0</v>
      </c>
      <c r="AC91" s="740"/>
      <c r="AD91" s="411"/>
      <c r="AE91" s="411"/>
      <c r="AF91" s="411"/>
      <c r="AG91" s="412"/>
      <c r="AH91" s="411"/>
      <c r="AI91" s="494"/>
      <c r="AJ91" s="414"/>
      <c r="AK91" s="414"/>
    </row>
    <row r="92" spans="1:37" ht="13.15" customHeight="1">
      <c r="A92" s="64" t="s">
        <v>76</v>
      </c>
      <c r="B92" s="454" t="str">
        <f>'Sub2'!$B$1:$R$1</f>
        <v>Sub 2 Name</v>
      </c>
      <c r="C92" s="454"/>
      <c r="D92" s="134"/>
      <c r="E92" s="134"/>
      <c r="F92" s="134"/>
      <c r="G92" s="134"/>
      <c r="H92" s="134"/>
      <c r="I92" s="134"/>
      <c r="J92" s="831" t="s">
        <v>74</v>
      </c>
      <c r="K92" s="832"/>
      <c r="L92" s="833"/>
      <c r="M92" s="164"/>
      <c r="N92" s="218"/>
      <c r="O92" s="219">
        <f>'Sub2'!M$62</f>
        <v>0</v>
      </c>
      <c r="P92" s="164"/>
      <c r="Q92" s="218"/>
      <c r="R92" s="219">
        <f>'Sub2'!P$62</f>
        <v>0</v>
      </c>
      <c r="S92" s="164"/>
      <c r="T92" s="218"/>
      <c r="U92" s="219">
        <f>'Sub2'!S$62</f>
        <v>0</v>
      </c>
      <c r="V92" s="164"/>
      <c r="W92" s="218"/>
      <c r="X92" s="219">
        <f>'Sub2'!V$62</f>
        <v>0</v>
      </c>
      <c r="Y92" s="164"/>
      <c r="Z92" s="218"/>
      <c r="AA92" s="219">
        <f>'Sub2'!Y$62</f>
        <v>0</v>
      </c>
      <c r="AB92" s="274">
        <f>SUM(O92,R92,U92,X92,AA92)</f>
        <v>0</v>
      </c>
      <c r="AC92" s="740"/>
      <c r="AD92" s="411"/>
      <c r="AE92" s="411"/>
      <c r="AF92" s="411"/>
      <c r="AG92" s="412"/>
      <c r="AH92" s="411"/>
      <c r="AI92" s="494"/>
      <c r="AJ92" s="414"/>
      <c r="AK92" s="414"/>
    </row>
    <row r="93" spans="1:37" s="11" customFormat="1" ht="13.15" customHeight="1">
      <c r="A93" s="65"/>
      <c r="B93" s="67"/>
      <c r="C93" s="67"/>
      <c r="D93" s="67"/>
      <c r="E93" s="67"/>
      <c r="F93" s="67"/>
      <c r="G93" s="67"/>
      <c r="H93" s="67"/>
      <c r="I93" s="67"/>
      <c r="J93" s="825" t="s">
        <v>75</v>
      </c>
      <c r="K93" s="826"/>
      <c r="L93" s="827"/>
      <c r="M93" s="100"/>
      <c r="N93" s="223"/>
      <c r="O93" s="224">
        <f>SUM(O91:O92)</f>
        <v>0</v>
      </c>
      <c r="P93" s="100"/>
      <c r="Q93" s="223"/>
      <c r="R93" s="224">
        <f>SUM(R91:R92)</f>
        <v>0</v>
      </c>
      <c r="S93" s="100"/>
      <c r="T93" s="223"/>
      <c r="U93" s="224">
        <f>SUM(U91:U92)</f>
        <v>0</v>
      </c>
      <c r="V93" s="100"/>
      <c r="W93" s="223"/>
      <c r="X93" s="224">
        <f>SUM(X91:X92)</f>
        <v>0</v>
      </c>
      <c r="Y93" s="100"/>
      <c r="Z93" s="223"/>
      <c r="AA93" s="224">
        <f>SUM(AA91:AA92)</f>
        <v>0</v>
      </c>
      <c r="AB93" s="265">
        <f>SUM(AB91:AB92)</f>
        <v>0</v>
      </c>
      <c r="AC93" s="765"/>
      <c r="AD93" s="769"/>
      <c r="AE93" s="769"/>
      <c r="AF93" s="769"/>
      <c r="AG93" s="770"/>
      <c r="AH93" s="769"/>
      <c r="AI93" s="771"/>
      <c r="AJ93" s="438"/>
      <c r="AK93" s="438"/>
    </row>
    <row r="94" spans="1:37" ht="13.15" customHeight="1">
      <c r="A94" s="66"/>
      <c r="B94" s="68"/>
      <c r="C94" s="68"/>
      <c r="D94" s="68"/>
      <c r="E94" s="68"/>
      <c r="F94" s="68"/>
      <c r="G94" s="68"/>
      <c r="H94" s="68"/>
      <c r="I94" s="68"/>
      <c r="J94" s="828" t="s">
        <v>72</v>
      </c>
      <c r="K94" s="829"/>
      <c r="L94" s="830"/>
      <c r="M94" s="163"/>
      <c r="N94" s="221"/>
      <c r="O94" s="808">
        <f>'Sub3'!M$57</f>
        <v>0</v>
      </c>
      <c r="P94" s="163"/>
      <c r="Q94" s="221"/>
      <c r="R94" s="808">
        <f>'Sub3'!P$57</f>
        <v>0</v>
      </c>
      <c r="S94" s="163"/>
      <c r="T94" s="221"/>
      <c r="U94" s="808">
        <f>'Sub3'!S$57</f>
        <v>0</v>
      </c>
      <c r="V94" s="163"/>
      <c r="W94" s="221"/>
      <c r="X94" s="808">
        <f>'Sub3'!V$57</f>
        <v>0</v>
      </c>
      <c r="Y94" s="163"/>
      <c r="Z94" s="221"/>
      <c r="AA94" s="808">
        <f>'Sub3'!Y$57</f>
        <v>0</v>
      </c>
      <c r="AB94" s="267">
        <f>SUM(O94,R94,U94,X94,AA94)</f>
        <v>0</v>
      </c>
      <c r="AC94" s="740"/>
      <c r="AD94" s="411"/>
      <c r="AE94" s="411"/>
      <c r="AF94" s="411"/>
      <c r="AG94" s="412"/>
      <c r="AH94" s="411"/>
      <c r="AI94" s="494"/>
      <c r="AJ94" s="414"/>
      <c r="AK94" s="414"/>
    </row>
    <row r="95" spans="1:37" ht="13.15" customHeight="1">
      <c r="A95" s="64" t="s">
        <v>77</v>
      </c>
      <c r="B95" s="453" t="str">
        <f>'Sub3'!$B$1:$R$1</f>
        <v>Sub 3 Name</v>
      </c>
      <c r="C95" s="453"/>
      <c r="D95" s="453"/>
      <c r="E95" s="453"/>
      <c r="F95" s="134"/>
      <c r="G95" s="134"/>
      <c r="H95" s="134"/>
      <c r="I95" s="134"/>
      <c r="J95" s="831" t="s">
        <v>74</v>
      </c>
      <c r="K95" s="832"/>
      <c r="L95" s="833"/>
      <c r="M95" s="164"/>
      <c r="N95" s="218"/>
      <c r="O95" s="219">
        <f>'Sub3'!M$62</f>
        <v>0</v>
      </c>
      <c r="P95" s="164"/>
      <c r="Q95" s="218"/>
      <c r="R95" s="219">
        <f>'Sub3'!P$62</f>
        <v>0</v>
      </c>
      <c r="S95" s="164"/>
      <c r="T95" s="218"/>
      <c r="U95" s="219">
        <f>'Sub3'!S$62</f>
        <v>0</v>
      </c>
      <c r="V95" s="164"/>
      <c r="W95" s="218"/>
      <c r="X95" s="219">
        <f>'Sub3'!V$62</f>
        <v>0</v>
      </c>
      <c r="Y95" s="164"/>
      <c r="Z95" s="218"/>
      <c r="AA95" s="219">
        <f>'Sub3'!Y$62</f>
        <v>0</v>
      </c>
      <c r="AB95" s="274">
        <f>SUM(O95,R95,U95,X95,AA95)</f>
        <v>0</v>
      </c>
      <c r="AC95" s="740"/>
      <c r="AD95" s="411"/>
      <c r="AE95" s="411"/>
      <c r="AF95" s="411"/>
      <c r="AG95" s="412"/>
      <c r="AH95" s="411"/>
      <c r="AI95" s="494"/>
      <c r="AJ95" s="414"/>
      <c r="AK95" s="414"/>
    </row>
    <row r="96" spans="1:37" s="11" customFormat="1" ht="13.15" customHeight="1">
      <c r="A96" s="65"/>
      <c r="B96" s="67"/>
      <c r="C96" s="67"/>
      <c r="D96" s="67"/>
      <c r="E96" s="67"/>
      <c r="F96" s="67"/>
      <c r="G96" s="67"/>
      <c r="H96" s="67"/>
      <c r="I96" s="67"/>
      <c r="J96" s="825" t="s">
        <v>75</v>
      </c>
      <c r="K96" s="826"/>
      <c r="L96" s="827"/>
      <c r="M96" s="100"/>
      <c r="N96" s="223"/>
      <c r="O96" s="224">
        <f>SUM(O94:O95)</f>
        <v>0</v>
      </c>
      <c r="P96" s="100"/>
      <c r="Q96" s="223"/>
      <c r="R96" s="224">
        <f>SUM(R94:R95)</f>
        <v>0</v>
      </c>
      <c r="S96" s="100"/>
      <c r="T96" s="223"/>
      <c r="U96" s="224">
        <f t="shared" ref="U96" si="22">SUM(U94:U95)</f>
        <v>0</v>
      </c>
      <c r="V96" s="100"/>
      <c r="W96" s="223"/>
      <c r="X96" s="224">
        <f t="shared" ref="X96" si="23">SUM(X94:X95)</f>
        <v>0</v>
      </c>
      <c r="Y96" s="100"/>
      <c r="Z96" s="223"/>
      <c r="AA96" s="224">
        <f t="shared" ref="AA96" si="24">SUM(AA94:AA95)</f>
        <v>0</v>
      </c>
      <c r="AB96" s="265">
        <f>SUM(AB94:AB95)</f>
        <v>0</v>
      </c>
      <c r="AC96" s="765"/>
      <c r="AD96" s="769"/>
      <c r="AE96" s="769"/>
      <c r="AF96" s="769"/>
      <c r="AG96" s="770"/>
      <c r="AH96" s="769"/>
      <c r="AI96" s="771"/>
      <c r="AJ96" s="438"/>
      <c r="AK96" s="438"/>
    </row>
    <row r="97" spans="1:37" ht="13.15" hidden="1" customHeight="1" outlineLevel="1">
      <c r="A97" s="66"/>
      <c r="B97" s="68"/>
      <c r="C97" s="68"/>
      <c r="D97" s="68"/>
      <c r="E97" s="68"/>
      <c r="F97" s="68"/>
      <c r="G97" s="68"/>
      <c r="H97" s="68"/>
      <c r="I97" s="68"/>
      <c r="J97" s="828" t="s">
        <v>72</v>
      </c>
      <c r="K97" s="829"/>
      <c r="L97" s="830"/>
      <c r="M97" s="163"/>
      <c r="N97" s="221"/>
      <c r="O97" s="808">
        <f>'Sub4'!M$57</f>
        <v>0</v>
      </c>
      <c r="P97" s="163"/>
      <c r="Q97" s="221"/>
      <c r="R97" s="808">
        <f>'Sub4'!P$57</f>
        <v>0</v>
      </c>
      <c r="S97" s="163"/>
      <c r="T97" s="221"/>
      <c r="U97" s="808">
        <f>'Sub4'!S$57</f>
        <v>0</v>
      </c>
      <c r="V97" s="163"/>
      <c r="W97" s="221"/>
      <c r="X97" s="808">
        <f>'Sub4'!V$57</f>
        <v>0</v>
      </c>
      <c r="Y97" s="163"/>
      <c r="Z97" s="221"/>
      <c r="AA97" s="808">
        <f>'Sub4'!Y$57</f>
        <v>0</v>
      </c>
      <c r="AB97" s="267">
        <f>SUM(O97,R97,U97,X97,AA97)</f>
        <v>0</v>
      </c>
      <c r="AC97" s="740"/>
      <c r="AD97" s="411"/>
      <c r="AE97" s="411"/>
      <c r="AF97" s="411"/>
      <c r="AG97" s="412"/>
      <c r="AH97" s="411"/>
      <c r="AI97" s="494"/>
      <c r="AJ97" s="414"/>
      <c r="AK97" s="414"/>
    </row>
    <row r="98" spans="1:37" ht="13.15" hidden="1" customHeight="1" outlineLevel="1">
      <c r="A98" s="64" t="s">
        <v>78</v>
      </c>
      <c r="B98" s="453" t="str">
        <f>'Sub4'!$B$1:$R$1</f>
        <v>Sub 4 Name</v>
      </c>
      <c r="C98" s="453"/>
      <c r="D98" s="453"/>
      <c r="E98" s="453"/>
      <c r="F98" s="134"/>
      <c r="G98" s="134"/>
      <c r="H98" s="134"/>
      <c r="I98" s="134"/>
      <c r="J98" s="831" t="s">
        <v>74</v>
      </c>
      <c r="K98" s="832"/>
      <c r="L98" s="833"/>
      <c r="M98" s="164"/>
      <c r="N98" s="218"/>
      <c r="O98" s="219">
        <f>'Sub4'!M$62</f>
        <v>0</v>
      </c>
      <c r="P98" s="164"/>
      <c r="Q98" s="218"/>
      <c r="R98" s="219">
        <f>'Sub4'!P$62</f>
        <v>0</v>
      </c>
      <c r="S98" s="164"/>
      <c r="T98" s="218"/>
      <c r="U98" s="219">
        <f>'Sub4'!S$62</f>
        <v>0</v>
      </c>
      <c r="V98" s="164"/>
      <c r="W98" s="218"/>
      <c r="X98" s="219">
        <f>'Sub4'!V$62</f>
        <v>0</v>
      </c>
      <c r="Y98" s="164"/>
      <c r="Z98" s="218"/>
      <c r="AA98" s="219">
        <f>'Sub4'!Y$62</f>
        <v>0</v>
      </c>
      <c r="AB98" s="274">
        <f>SUM(O98,R98,U98,X98,AA98)</f>
        <v>0</v>
      </c>
      <c r="AC98" s="740"/>
      <c r="AD98" s="411"/>
      <c r="AE98" s="411"/>
      <c r="AF98" s="411"/>
      <c r="AG98" s="412"/>
      <c r="AH98" s="411"/>
      <c r="AI98" s="494"/>
      <c r="AJ98" s="414"/>
      <c r="AK98" s="414"/>
    </row>
    <row r="99" spans="1:37" s="11" customFormat="1" ht="13.15" hidden="1" customHeight="1" outlineLevel="1">
      <c r="A99" s="62"/>
      <c r="B99" s="63"/>
      <c r="C99" s="63"/>
      <c r="D99" s="63"/>
      <c r="E99" s="63"/>
      <c r="F99" s="63"/>
      <c r="G99" s="63"/>
      <c r="H99" s="63"/>
      <c r="I99" s="63"/>
      <c r="J99" s="825" t="s">
        <v>75</v>
      </c>
      <c r="K99" s="826"/>
      <c r="L99" s="827"/>
      <c r="M99" s="100"/>
      <c r="N99" s="223"/>
      <c r="O99" s="224">
        <f>SUM(O97:O98)</f>
        <v>0</v>
      </c>
      <c r="P99" s="100"/>
      <c r="Q99" s="223"/>
      <c r="R99" s="224">
        <f>SUM(R97:R98)</f>
        <v>0</v>
      </c>
      <c r="S99" s="100"/>
      <c r="T99" s="223"/>
      <c r="U99" s="224">
        <f>SUM(U97:U98)</f>
        <v>0</v>
      </c>
      <c r="V99" s="100"/>
      <c r="W99" s="223"/>
      <c r="X99" s="224">
        <f>SUM(X97:X98)</f>
        <v>0</v>
      </c>
      <c r="Y99" s="100"/>
      <c r="Z99" s="223"/>
      <c r="AA99" s="224">
        <f>SUM(AA97:AA98)</f>
        <v>0</v>
      </c>
      <c r="AB99" s="265">
        <f>SUM(AB97:AB98)</f>
        <v>0</v>
      </c>
      <c r="AC99" s="765"/>
      <c r="AD99" s="769"/>
      <c r="AE99" s="769"/>
      <c r="AF99" s="769"/>
      <c r="AG99" s="770"/>
      <c r="AH99" s="769"/>
      <c r="AI99" s="771"/>
      <c r="AJ99" s="438"/>
      <c r="AK99" s="438"/>
    </row>
    <row r="100" spans="1:37" s="11" customFormat="1" ht="13.15" hidden="1" customHeight="1" outlineLevel="1">
      <c r="A100" s="66"/>
      <c r="B100" s="68"/>
      <c r="C100" s="68"/>
      <c r="D100" s="68"/>
      <c r="E100" s="68"/>
      <c r="F100" s="68"/>
      <c r="G100" s="68"/>
      <c r="H100" s="68"/>
      <c r="I100" s="68"/>
      <c r="J100" s="828" t="s">
        <v>72</v>
      </c>
      <c r="K100" s="829"/>
      <c r="L100" s="830"/>
      <c r="M100" s="163"/>
      <c r="N100" s="221"/>
      <c r="O100" s="808">
        <f>'Sub5'!M$57</f>
        <v>0</v>
      </c>
      <c r="P100" s="163"/>
      <c r="Q100" s="221"/>
      <c r="R100" s="808">
        <f>'Sub5'!P$57</f>
        <v>0</v>
      </c>
      <c r="S100" s="163"/>
      <c r="T100" s="221"/>
      <c r="U100" s="808">
        <f>'Sub5'!S$57</f>
        <v>0</v>
      </c>
      <c r="V100" s="163"/>
      <c r="W100" s="221"/>
      <c r="X100" s="808">
        <f>'Sub5'!V$57</f>
        <v>0</v>
      </c>
      <c r="Y100" s="163"/>
      <c r="Z100" s="221"/>
      <c r="AA100" s="808">
        <f>'Sub5'!Y$57</f>
        <v>0</v>
      </c>
      <c r="AB100" s="267">
        <f>SUM(O100,R100,U100,X100,AA100)</f>
        <v>0</v>
      </c>
      <c r="AC100" s="765"/>
      <c r="AD100" s="769"/>
      <c r="AE100" s="769"/>
      <c r="AF100" s="769"/>
      <c r="AG100" s="770"/>
      <c r="AH100" s="769"/>
      <c r="AI100" s="771"/>
      <c r="AJ100" s="438"/>
      <c r="AK100" s="438"/>
    </row>
    <row r="101" spans="1:37" s="11" customFormat="1" ht="13.15" hidden="1" customHeight="1" outlineLevel="1">
      <c r="A101" s="64" t="s">
        <v>79</v>
      </c>
      <c r="B101" s="453" t="str">
        <f>'Sub5'!$B$1:$R$1</f>
        <v>Sub 5 Name</v>
      </c>
      <c r="C101" s="453"/>
      <c r="D101" s="453"/>
      <c r="E101" s="453"/>
      <c r="F101" s="134"/>
      <c r="G101" s="134"/>
      <c r="H101" s="134"/>
      <c r="I101" s="134"/>
      <c r="J101" s="831" t="s">
        <v>74</v>
      </c>
      <c r="K101" s="832"/>
      <c r="L101" s="833"/>
      <c r="M101" s="164"/>
      <c r="N101" s="218"/>
      <c r="O101" s="219">
        <f>'Sub5'!M$62</f>
        <v>0</v>
      </c>
      <c r="P101" s="164"/>
      <c r="Q101" s="218"/>
      <c r="R101" s="219">
        <f>'Sub5'!P$62</f>
        <v>0</v>
      </c>
      <c r="S101" s="164"/>
      <c r="T101" s="218"/>
      <c r="U101" s="219">
        <f>'Sub5'!S$62</f>
        <v>0</v>
      </c>
      <c r="V101" s="164"/>
      <c r="W101" s="218"/>
      <c r="X101" s="219">
        <f>'Sub5'!V$62</f>
        <v>0</v>
      </c>
      <c r="Y101" s="164"/>
      <c r="Z101" s="218"/>
      <c r="AA101" s="219">
        <f>'Sub5'!Y$62</f>
        <v>0</v>
      </c>
      <c r="AB101" s="274">
        <f>SUM(O101,R101,U101,X101,AA101)</f>
        <v>0</v>
      </c>
      <c r="AC101" s="765"/>
      <c r="AD101" s="769"/>
      <c r="AE101" s="769"/>
      <c r="AF101" s="769"/>
      <c r="AG101" s="770"/>
      <c r="AH101" s="769"/>
      <c r="AI101" s="771"/>
      <c r="AJ101" s="438"/>
      <c r="AK101" s="438"/>
    </row>
    <row r="102" spans="1:37" s="11" customFormat="1" ht="13.15" hidden="1" customHeight="1" outlineLevel="1">
      <c r="A102" s="62"/>
      <c r="B102" s="63"/>
      <c r="C102" s="63"/>
      <c r="D102" s="63"/>
      <c r="E102" s="63"/>
      <c r="F102" s="63"/>
      <c r="G102" s="63"/>
      <c r="H102" s="63"/>
      <c r="I102" s="63"/>
      <c r="J102" s="825" t="s">
        <v>75</v>
      </c>
      <c r="K102" s="826"/>
      <c r="L102" s="827"/>
      <c r="M102" s="100"/>
      <c r="N102" s="223"/>
      <c r="O102" s="224">
        <f>SUM(O100:O101)</f>
        <v>0</v>
      </c>
      <c r="P102" s="100"/>
      <c r="Q102" s="223"/>
      <c r="R102" s="224">
        <f>SUM(R100:R101)</f>
        <v>0</v>
      </c>
      <c r="S102" s="100"/>
      <c r="T102" s="223"/>
      <c r="U102" s="224">
        <f>SUM(U100:U101)</f>
        <v>0</v>
      </c>
      <c r="V102" s="100"/>
      <c r="W102" s="223"/>
      <c r="X102" s="224">
        <f>SUM(X100:X101)</f>
        <v>0</v>
      </c>
      <c r="Y102" s="100"/>
      <c r="Z102" s="223"/>
      <c r="AA102" s="224">
        <f>SUM(AA100:AA101)</f>
        <v>0</v>
      </c>
      <c r="AB102" s="265">
        <f>SUM(AB100:AB101)</f>
        <v>0</v>
      </c>
      <c r="AC102" s="765"/>
      <c r="AD102" s="769"/>
      <c r="AE102" s="769"/>
      <c r="AF102" s="769"/>
      <c r="AG102" s="770"/>
      <c r="AH102" s="769"/>
      <c r="AI102" s="771"/>
      <c r="AJ102" s="438"/>
      <c r="AK102" s="438"/>
    </row>
    <row r="103" spans="1:37" ht="12.75" customHeight="1" collapsed="1">
      <c r="A103" s="101" t="s">
        <v>80</v>
      </c>
      <c r="B103" s="102"/>
      <c r="C103" s="102"/>
      <c r="D103" s="103"/>
      <c r="E103" s="103"/>
      <c r="F103" s="103"/>
      <c r="G103" s="103"/>
      <c r="H103" s="103"/>
      <c r="I103" s="103"/>
      <c r="J103" s="104"/>
      <c r="K103" s="104"/>
      <c r="L103" s="104"/>
      <c r="M103" s="105"/>
      <c r="N103" s="225"/>
      <c r="O103" s="215">
        <f>O90+O93+O96+O99+O102</f>
        <v>0</v>
      </c>
      <c r="P103" s="105"/>
      <c r="Q103" s="225"/>
      <c r="R103" s="215">
        <f>R90+R93+R96+R99+R102</f>
        <v>0</v>
      </c>
      <c r="S103" s="105"/>
      <c r="T103" s="225"/>
      <c r="U103" s="215">
        <f>U90+U93+U96+U99+U102</f>
        <v>0</v>
      </c>
      <c r="V103" s="105"/>
      <c r="W103" s="225"/>
      <c r="X103" s="215">
        <f>X90+X93+X96+X99+X102</f>
        <v>0</v>
      </c>
      <c r="Y103" s="105"/>
      <c r="Z103" s="225"/>
      <c r="AA103" s="215">
        <f>AA90+AA93+AA96+AA99+AA102</f>
        <v>0</v>
      </c>
      <c r="AB103" s="275">
        <f>AB90+AB93+AB96+AB99+AB102</f>
        <v>0</v>
      </c>
      <c r="AC103" s="740"/>
      <c r="AD103" s="411"/>
      <c r="AE103" s="411"/>
      <c r="AF103" s="411"/>
      <c r="AG103" s="412"/>
      <c r="AH103" s="411"/>
      <c r="AI103" s="494"/>
      <c r="AJ103" s="414"/>
      <c r="AK103" s="414"/>
    </row>
    <row r="104" spans="1:37" ht="5.0999999999999996" customHeight="1" thickBot="1">
      <c r="A104" s="18"/>
      <c r="B104" s="18"/>
      <c r="C104" s="18"/>
      <c r="D104" s="19"/>
      <c r="E104" s="19"/>
      <c r="F104" s="19"/>
      <c r="G104" s="19"/>
      <c r="H104" s="19"/>
      <c r="I104" s="19"/>
      <c r="J104" s="17"/>
      <c r="K104" s="17"/>
      <c r="L104" s="17"/>
      <c r="M104" s="17"/>
      <c r="P104" s="6"/>
      <c r="S104" s="6"/>
      <c r="V104" s="6"/>
      <c r="Y104" s="6"/>
      <c r="AC104" s="411"/>
      <c r="AD104" s="411"/>
      <c r="AE104" s="411"/>
      <c r="AF104" s="411"/>
      <c r="AG104" s="412"/>
      <c r="AH104" s="411"/>
      <c r="AI104" s="411"/>
      <c r="AJ104" s="414"/>
      <c r="AK104" s="414"/>
    </row>
    <row r="105" spans="1:37" ht="13.5" customHeight="1">
      <c r="A105" s="630" t="s">
        <v>81</v>
      </c>
      <c r="B105" s="631"/>
      <c r="C105" s="631"/>
      <c r="D105" s="631"/>
      <c r="E105" s="631"/>
      <c r="F105" s="631"/>
      <c r="G105" s="631"/>
      <c r="H105" s="631"/>
      <c r="I105" s="631"/>
      <c r="J105" s="631"/>
      <c r="K105" s="631"/>
      <c r="L105" s="632"/>
      <c r="M105" s="633"/>
      <c r="N105" s="625"/>
      <c r="O105" s="626">
        <f>O42+O48+O53+O61+O85+O103</f>
        <v>0</v>
      </c>
      <c r="P105" s="633"/>
      <c r="Q105" s="625"/>
      <c r="R105" s="626">
        <f>R42+R48+R53+R61+R85+R103</f>
        <v>0</v>
      </c>
      <c r="S105" s="633"/>
      <c r="T105" s="625"/>
      <c r="U105" s="626">
        <f>U42+U48+U53+U61+U85+U103</f>
        <v>0</v>
      </c>
      <c r="V105" s="633"/>
      <c r="W105" s="625"/>
      <c r="X105" s="626">
        <f>X42+X48+X53+X61+X85+X103</f>
        <v>0</v>
      </c>
      <c r="Y105" s="633"/>
      <c r="Z105" s="625"/>
      <c r="AA105" s="626">
        <f>AA42+AA48+AA53+AA61+AA85+AA103</f>
        <v>0</v>
      </c>
      <c r="AB105" s="634">
        <f>AB42+AB48+AB53+AB61+AB85+AB103</f>
        <v>0</v>
      </c>
      <c r="AC105" s="740"/>
      <c r="AD105" s="411"/>
      <c r="AE105" s="411"/>
      <c r="AF105" s="411"/>
      <c r="AG105" s="412"/>
      <c r="AH105" s="411"/>
      <c r="AI105" s="494"/>
      <c r="AJ105" s="414"/>
      <c r="AK105" s="414"/>
    </row>
    <row r="106" spans="1:37" s="414" customFormat="1" ht="5.0999999999999996" customHeight="1">
      <c r="D106" s="421"/>
      <c r="E106" s="497"/>
      <c r="F106" s="497"/>
      <c r="G106" s="497"/>
      <c r="H106" s="497"/>
      <c r="I106" s="497"/>
      <c r="J106" s="422"/>
      <c r="K106" s="422"/>
      <c r="L106" s="422"/>
      <c r="M106" s="422"/>
      <c r="N106" s="411"/>
      <c r="O106" s="411"/>
      <c r="P106" s="411"/>
      <c r="Q106" s="411"/>
      <c r="R106" s="411"/>
      <c r="S106" s="411"/>
      <c r="T106" s="411"/>
      <c r="U106" s="411"/>
      <c r="V106" s="411"/>
      <c r="W106" s="411"/>
      <c r="X106" s="411"/>
      <c r="Y106" s="411"/>
      <c r="Z106" s="411"/>
      <c r="AA106" s="411"/>
      <c r="AB106" s="552"/>
      <c r="AC106" s="411"/>
      <c r="AD106" s="411"/>
      <c r="AE106" s="411"/>
      <c r="AF106" s="411"/>
      <c r="AG106" s="412"/>
      <c r="AH106" s="411"/>
      <c r="AI106" s="411"/>
      <c r="AJ106" s="503"/>
      <c r="AK106" s="503"/>
    </row>
    <row r="107" spans="1:37" ht="13.5" thickBot="1">
      <c r="A107" s="22" t="s">
        <v>74</v>
      </c>
      <c r="B107" s="30"/>
      <c r="C107" s="30"/>
      <c r="D107" s="23"/>
      <c r="E107" s="23"/>
      <c r="F107" s="23"/>
      <c r="G107" s="23"/>
      <c r="H107" s="23"/>
      <c r="I107" s="23"/>
      <c r="J107" s="24"/>
      <c r="K107" s="24"/>
      <c r="L107" s="24"/>
      <c r="M107" s="24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68"/>
      <c r="AC107" s="425"/>
      <c r="AD107" s="411"/>
      <c r="AE107" s="411"/>
      <c r="AF107" s="411"/>
      <c r="AG107" s="412"/>
      <c r="AH107" s="411"/>
      <c r="AI107" s="425"/>
      <c r="AJ107" s="414"/>
      <c r="AK107" s="414"/>
    </row>
    <row r="108" spans="1:37" s="5" customFormat="1" ht="13.5" customHeight="1" thickBot="1">
      <c r="A108" s="638" t="s">
        <v>82</v>
      </c>
      <c r="B108" s="639"/>
      <c r="C108" s="639"/>
      <c r="D108" s="639"/>
      <c r="E108" s="639"/>
      <c r="F108" s="639"/>
      <c r="G108" s="639"/>
      <c r="H108" s="639"/>
      <c r="I108" s="639"/>
      <c r="J108" s="639"/>
      <c r="K108" s="639"/>
      <c r="L108" s="639"/>
      <c r="M108" s="640"/>
      <c r="N108" s="641"/>
      <c r="O108" s="642">
        <f>O127</f>
        <v>0</v>
      </c>
      <c r="P108" s="640"/>
      <c r="Q108" s="641"/>
      <c r="R108" s="642">
        <f>R127</f>
        <v>0</v>
      </c>
      <c r="S108" s="640"/>
      <c r="T108" s="641"/>
      <c r="U108" s="642">
        <f>U127</f>
        <v>0</v>
      </c>
      <c r="V108" s="640"/>
      <c r="W108" s="641"/>
      <c r="X108" s="642">
        <f>X127</f>
        <v>0</v>
      </c>
      <c r="Y108" s="640"/>
      <c r="Z108" s="641"/>
      <c r="AA108" s="642">
        <f>AA127</f>
        <v>0</v>
      </c>
      <c r="AB108" s="643">
        <f>SUM(O108:AA108)</f>
        <v>0</v>
      </c>
      <c r="AC108" s="740"/>
      <c r="AD108" s="425"/>
      <c r="AE108" s="425"/>
      <c r="AF108" s="425"/>
      <c r="AG108" s="772"/>
      <c r="AH108" s="425"/>
      <c r="AI108" s="494"/>
      <c r="AJ108" s="496"/>
      <c r="AK108" s="496"/>
    </row>
    <row r="109" spans="1:37">
      <c r="A109" s="630" t="s">
        <v>83</v>
      </c>
      <c r="B109" s="631"/>
      <c r="C109" s="631"/>
      <c r="D109" s="635"/>
      <c r="E109" s="635"/>
      <c r="F109" s="635"/>
      <c r="G109" s="635"/>
      <c r="H109" s="635"/>
      <c r="I109" s="635"/>
      <c r="J109" s="636"/>
      <c r="K109" s="636"/>
      <c r="L109" s="636"/>
      <c r="M109" s="637"/>
      <c r="N109" s="625"/>
      <c r="O109" s="626">
        <f>O108+O105</f>
        <v>0</v>
      </c>
      <c r="P109" s="637"/>
      <c r="Q109" s="625"/>
      <c r="R109" s="626">
        <f>R108+R105</f>
        <v>0</v>
      </c>
      <c r="S109" s="637"/>
      <c r="T109" s="625"/>
      <c r="U109" s="626">
        <f>U108+U105</f>
        <v>0</v>
      </c>
      <c r="V109" s="637"/>
      <c r="W109" s="625"/>
      <c r="X109" s="626">
        <f>X108+X105</f>
        <v>0</v>
      </c>
      <c r="Y109" s="637"/>
      <c r="Z109" s="625"/>
      <c r="AA109" s="626">
        <f>AA108+AA105</f>
        <v>0</v>
      </c>
      <c r="AB109" s="627">
        <f>SUM(O109:AA109)</f>
        <v>0</v>
      </c>
      <c r="AC109" s="740"/>
      <c r="AD109" s="411"/>
      <c r="AE109" s="411"/>
      <c r="AF109" s="411"/>
      <c r="AG109" s="412"/>
      <c r="AH109" s="411"/>
      <c r="AI109" s="494"/>
      <c r="AJ109" s="414"/>
      <c r="AK109" s="414"/>
    </row>
    <row r="110" spans="1:37" s="414" customFormat="1">
      <c r="A110" s="741"/>
      <c r="D110" s="421"/>
      <c r="E110" s="421"/>
      <c r="F110" s="421"/>
      <c r="G110" s="421"/>
      <c r="H110" s="421"/>
      <c r="I110" s="421"/>
      <c r="J110" s="604"/>
      <c r="K110" s="604"/>
      <c r="L110" s="604"/>
      <c r="M110" s="604"/>
      <c r="N110" s="411"/>
      <c r="O110" s="411"/>
      <c r="Q110" s="411"/>
      <c r="R110" s="411"/>
      <c r="T110" s="411"/>
      <c r="U110" s="411"/>
      <c r="W110" s="411"/>
      <c r="X110" s="411"/>
      <c r="Z110" s="411"/>
      <c r="AA110" s="411"/>
      <c r="AB110" s="552"/>
      <c r="AC110" s="411"/>
      <c r="AD110" s="411"/>
      <c r="AE110" s="411"/>
      <c r="AF110" s="411"/>
      <c r="AG110" s="412"/>
      <c r="AH110" s="411"/>
    </row>
    <row r="111" spans="1:37" s="414" customFormat="1">
      <c r="A111" s="741"/>
      <c r="D111" s="421"/>
      <c r="E111" s="421"/>
      <c r="F111" s="421"/>
      <c r="G111" s="421"/>
      <c r="H111" s="421"/>
      <c r="I111" s="421"/>
      <c r="J111" s="604"/>
      <c r="K111" s="604"/>
      <c r="L111" s="604"/>
      <c r="M111" s="604"/>
      <c r="N111" s="411"/>
      <c r="O111" s="411"/>
      <c r="Q111" s="411"/>
      <c r="R111" s="411"/>
      <c r="T111" s="411"/>
      <c r="U111" s="411"/>
      <c r="W111" s="411"/>
      <c r="X111" s="411"/>
      <c r="Z111" s="411"/>
      <c r="AA111" s="411"/>
      <c r="AB111" s="552"/>
      <c r="AC111" s="411"/>
      <c r="AD111" s="411"/>
      <c r="AE111" s="411"/>
      <c r="AF111" s="411"/>
      <c r="AG111" s="412"/>
      <c r="AH111" s="411"/>
    </row>
    <row r="112" spans="1:37" s="414" customFormat="1">
      <c r="A112" s="741"/>
      <c r="D112" s="421"/>
      <c r="E112" s="421"/>
      <c r="F112" s="421"/>
      <c r="G112" s="421"/>
      <c r="H112" s="421"/>
      <c r="I112" s="421"/>
      <c r="J112" s="604"/>
      <c r="K112" s="604"/>
      <c r="L112" s="604"/>
      <c r="M112" s="604"/>
      <c r="N112" s="411"/>
      <c r="O112" s="411"/>
      <c r="Q112" s="411"/>
      <c r="R112" s="411"/>
      <c r="T112" s="411"/>
      <c r="U112" s="411"/>
      <c r="W112" s="411"/>
      <c r="X112" s="411"/>
      <c r="Z112" s="411"/>
      <c r="AA112" s="411"/>
      <c r="AB112" s="552"/>
      <c r="AC112" s="411"/>
      <c r="AD112" s="411"/>
      <c r="AE112" s="411"/>
      <c r="AF112" s="411"/>
      <c r="AG112" s="412"/>
      <c r="AH112" s="411"/>
    </row>
    <row r="113" spans="1:37" s="414" customFormat="1">
      <c r="A113" s="741"/>
      <c r="D113" s="421"/>
      <c r="E113" s="421"/>
      <c r="F113" s="421"/>
      <c r="G113" s="421"/>
      <c r="H113" s="421"/>
      <c r="I113" s="421"/>
      <c r="J113" s="604"/>
      <c r="K113" s="604"/>
      <c r="L113" s="604"/>
      <c r="M113" s="604"/>
      <c r="N113" s="411"/>
      <c r="O113" s="411"/>
      <c r="Q113" s="411"/>
      <c r="R113" s="411"/>
      <c r="T113" s="411"/>
      <c r="U113" s="411"/>
      <c r="W113" s="411"/>
      <c r="X113" s="411"/>
      <c r="Z113" s="411"/>
      <c r="AA113" s="411"/>
      <c r="AB113" s="552"/>
      <c r="AC113" s="411"/>
      <c r="AD113" s="411"/>
      <c r="AE113" s="411"/>
      <c r="AF113" s="411"/>
      <c r="AG113" s="412"/>
      <c r="AH113" s="411"/>
    </row>
    <row r="114" spans="1:37" s="414" customFormat="1" ht="13.5" thickBot="1">
      <c r="A114" s="741"/>
      <c r="D114" s="421"/>
      <c r="E114" s="421"/>
      <c r="F114" s="421"/>
      <c r="G114" s="421"/>
      <c r="H114" s="421"/>
      <c r="I114" s="421"/>
      <c r="J114" s="604"/>
      <c r="K114" s="604"/>
      <c r="L114" s="604"/>
      <c r="M114" s="604"/>
      <c r="N114" s="411"/>
      <c r="O114" s="411"/>
      <c r="Q114" s="411"/>
      <c r="R114" s="411"/>
      <c r="T114" s="411"/>
      <c r="U114" s="411"/>
      <c r="W114" s="411"/>
      <c r="X114" s="411"/>
      <c r="Z114" s="411"/>
      <c r="AA114" s="411"/>
      <c r="AB114" s="552"/>
      <c r="AC114" s="411"/>
      <c r="AD114" s="411"/>
      <c r="AE114" s="411"/>
      <c r="AF114" s="411"/>
      <c r="AG114" s="412"/>
      <c r="AH114" s="411"/>
    </row>
    <row r="115" spans="1:37">
      <c r="A115" s="279" t="s">
        <v>84</v>
      </c>
      <c r="B115" s="280"/>
      <c r="C115" s="280"/>
      <c r="D115" s="281"/>
      <c r="E115" s="281"/>
      <c r="F115" s="281"/>
      <c r="G115" s="281"/>
      <c r="H115" s="281"/>
      <c r="I115" s="281"/>
      <c r="J115" s="566"/>
      <c r="K115" s="566"/>
      <c r="L115" s="566"/>
      <c r="M115" s="566"/>
      <c r="N115" s="284"/>
      <c r="O115" s="284"/>
      <c r="P115" s="280"/>
      <c r="Q115" s="284"/>
      <c r="R115" s="284"/>
      <c r="S115" s="280"/>
      <c r="T115" s="284"/>
      <c r="U115" s="284"/>
      <c r="V115" s="280"/>
      <c r="W115" s="284"/>
      <c r="X115" s="284"/>
      <c r="Y115" s="280"/>
      <c r="Z115" s="284"/>
      <c r="AA115" s="284"/>
      <c r="AB115" s="567"/>
      <c r="AC115" s="411"/>
      <c r="AD115" s="411"/>
      <c r="AE115" s="411"/>
      <c r="AF115" s="411"/>
      <c r="AG115" s="412"/>
      <c r="AH115" s="411"/>
      <c r="AI115" s="414"/>
      <c r="AJ115" s="414"/>
      <c r="AK115" s="414"/>
    </row>
    <row r="116" spans="1:37" ht="12.75" customHeight="1">
      <c r="A116" s="836" t="s">
        <v>85</v>
      </c>
      <c r="B116" s="837"/>
      <c r="C116" s="837"/>
      <c r="D116" s="837"/>
      <c r="E116" s="837"/>
      <c r="F116" s="837"/>
      <c r="G116" s="837"/>
      <c r="H116" s="837"/>
      <c r="I116" s="837"/>
      <c r="J116" s="837"/>
      <c r="K116" s="837"/>
      <c r="L116" s="837"/>
      <c r="M116" s="837"/>
      <c r="N116" s="837"/>
      <c r="O116" s="837"/>
      <c r="P116" s="837"/>
      <c r="Q116" s="837"/>
      <c r="R116" s="837"/>
      <c r="S116" s="837"/>
      <c r="T116" s="837"/>
      <c r="U116" s="837"/>
      <c r="V116" s="590"/>
      <c r="W116" s="590"/>
      <c r="X116" s="590"/>
      <c r="Y116" s="590"/>
      <c r="Z116" s="590"/>
      <c r="AA116" s="590"/>
      <c r="AB116" s="591"/>
      <c r="AC116" s="411"/>
      <c r="AD116" s="411"/>
      <c r="AE116" s="411"/>
      <c r="AF116" s="411"/>
      <c r="AG116" s="412"/>
      <c r="AH116" s="411"/>
      <c r="AI116" s="414"/>
      <c r="AJ116" s="414"/>
      <c r="AK116" s="414"/>
    </row>
    <row r="117" spans="1:37">
      <c r="A117" s="836"/>
      <c r="B117" s="837"/>
      <c r="C117" s="837"/>
      <c r="D117" s="837"/>
      <c r="E117" s="837"/>
      <c r="F117" s="837"/>
      <c r="G117" s="837"/>
      <c r="H117" s="837"/>
      <c r="I117" s="837"/>
      <c r="J117" s="837"/>
      <c r="K117" s="837"/>
      <c r="L117" s="837"/>
      <c r="M117" s="837"/>
      <c r="N117" s="837"/>
      <c r="O117" s="837"/>
      <c r="P117" s="837"/>
      <c r="Q117" s="837"/>
      <c r="R117" s="837"/>
      <c r="S117" s="837"/>
      <c r="T117" s="837"/>
      <c r="U117" s="837"/>
      <c r="V117" s="590"/>
      <c r="W117" s="590"/>
      <c r="X117" s="590"/>
      <c r="Y117" s="590"/>
      <c r="Z117" s="590"/>
      <c r="AA117" s="590"/>
      <c r="AB117" s="591"/>
      <c r="AC117" s="411"/>
      <c r="AD117" s="411"/>
      <c r="AE117" s="411"/>
      <c r="AF117" s="411"/>
      <c r="AG117" s="412"/>
      <c r="AH117" s="411"/>
      <c r="AI117" s="414"/>
      <c r="AJ117" s="414"/>
      <c r="AK117" s="414"/>
    </row>
    <row r="118" spans="1:37">
      <c r="A118" s="836"/>
      <c r="B118" s="837"/>
      <c r="C118" s="837"/>
      <c r="D118" s="837"/>
      <c r="E118" s="837"/>
      <c r="F118" s="837"/>
      <c r="G118" s="837"/>
      <c r="H118" s="837"/>
      <c r="I118" s="837"/>
      <c r="J118" s="837"/>
      <c r="K118" s="837"/>
      <c r="L118" s="837"/>
      <c r="M118" s="837"/>
      <c r="N118" s="837"/>
      <c r="O118" s="837"/>
      <c r="P118" s="837"/>
      <c r="Q118" s="837"/>
      <c r="R118" s="837"/>
      <c r="S118" s="837"/>
      <c r="T118" s="837"/>
      <c r="U118" s="837"/>
      <c r="V118" s="590"/>
      <c r="W118" s="590"/>
      <c r="X118" s="590"/>
      <c r="Y118" s="590"/>
      <c r="Z118" s="590"/>
      <c r="AA118" s="590"/>
      <c r="AB118" s="591"/>
      <c r="AC118" s="411"/>
      <c r="AD118" s="411"/>
      <c r="AE118" s="411"/>
      <c r="AF118" s="411"/>
      <c r="AG118" s="412"/>
      <c r="AH118" s="411"/>
      <c r="AI118" s="414"/>
      <c r="AJ118" s="414"/>
      <c r="AK118" s="414"/>
    </row>
    <row r="119" spans="1:37">
      <c r="A119" s="836"/>
      <c r="B119" s="837"/>
      <c r="C119" s="837"/>
      <c r="D119" s="837"/>
      <c r="E119" s="837"/>
      <c r="F119" s="837"/>
      <c r="G119" s="837"/>
      <c r="H119" s="837"/>
      <c r="I119" s="837"/>
      <c r="J119" s="837"/>
      <c r="K119" s="837"/>
      <c r="L119" s="837"/>
      <c r="M119" s="837"/>
      <c r="N119" s="837"/>
      <c r="O119" s="837"/>
      <c r="P119" s="837"/>
      <c r="Q119" s="837"/>
      <c r="R119" s="837"/>
      <c r="S119" s="837"/>
      <c r="T119" s="837"/>
      <c r="U119" s="837"/>
      <c r="V119" s="590"/>
      <c r="W119" s="590"/>
      <c r="X119" s="590"/>
      <c r="Y119" s="590"/>
      <c r="Z119" s="590"/>
      <c r="AA119" s="590"/>
      <c r="AB119" s="591"/>
      <c r="AC119" s="411"/>
      <c r="AD119" s="411"/>
      <c r="AE119" s="411"/>
      <c r="AF119" s="411"/>
      <c r="AG119" s="412"/>
      <c r="AH119" s="411"/>
      <c r="AI119" s="414"/>
      <c r="AJ119" s="414"/>
      <c r="AK119" s="414"/>
    </row>
    <row r="120" spans="1:37">
      <c r="A120" s="836"/>
      <c r="B120" s="837"/>
      <c r="C120" s="837"/>
      <c r="D120" s="837"/>
      <c r="E120" s="837"/>
      <c r="F120" s="837"/>
      <c r="G120" s="837"/>
      <c r="H120" s="837"/>
      <c r="I120" s="837"/>
      <c r="J120" s="837"/>
      <c r="K120" s="837"/>
      <c r="L120" s="837"/>
      <c r="M120" s="837"/>
      <c r="N120" s="837"/>
      <c r="O120" s="837"/>
      <c r="P120" s="837"/>
      <c r="Q120" s="837"/>
      <c r="R120" s="837"/>
      <c r="S120" s="837"/>
      <c r="T120" s="837"/>
      <c r="U120" s="837"/>
      <c r="V120" s="590"/>
      <c r="W120" s="590"/>
      <c r="X120" s="590"/>
      <c r="Y120" s="590"/>
      <c r="Z120" s="590"/>
      <c r="AA120" s="590"/>
      <c r="AB120" s="591"/>
      <c r="AC120" s="411"/>
      <c r="AD120" s="411"/>
      <c r="AE120" s="411"/>
      <c r="AF120" s="411"/>
      <c r="AG120" s="412"/>
      <c r="AH120" s="411"/>
      <c r="AI120" s="414"/>
      <c r="AJ120" s="414"/>
      <c r="AK120" s="414"/>
    </row>
    <row r="121" spans="1:37">
      <c r="A121" s="836"/>
      <c r="B121" s="837"/>
      <c r="C121" s="837"/>
      <c r="D121" s="837"/>
      <c r="E121" s="837"/>
      <c r="F121" s="837"/>
      <c r="G121" s="837"/>
      <c r="H121" s="837"/>
      <c r="I121" s="837"/>
      <c r="J121" s="837"/>
      <c r="K121" s="837"/>
      <c r="L121" s="837"/>
      <c r="M121" s="837"/>
      <c r="N121" s="837"/>
      <c r="O121" s="837"/>
      <c r="P121" s="837"/>
      <c r="Q121" s="837"/>
      <c r="R121" s="837"/>
      <c r="S121" s="837"/>
      <c r="T121" s="837"/>
      <c r="U121" s="837"/>
      <c r="V121" s="590"/>
      <c r="W121" s="590"/>
      <c r="X121" s="590"/>
      <c r="Y121" s="590"/>
      <c r="Z121" s="590"/>
      <c r="AA121" s="590"/>
      <c r="AB121" s="591"/>
      <c r="AC121" s="411"/>
      <c r="AD121" s="411"/>
      <c r="AE121" s="411"/>
      <c r="AF121" s="411"/>
      <c r="AG121" s="412"/>
      <c r="AH121" s="411"/>
      <c r="AI121" s="414"/>
      <c r="AJ121" s="414"/>
      <c r="AK121" s="414"/>
    </row>
    <row r="122" spans="1:37">
      <c r="A122" s="817" t="s">
        <v>86</v>
      </c>
      <c r="B122" s="818"/>
      <c r="C122" s="818"/>
      <c r="D122" s="818"/>
      <c r="E122" s="818"/>
      <c r="F122" s="818"/>
      <c r="G122" s="818"/>
      <c r="H122" s="818"/>
      <c r="I122" s="818"/>
      <c r="J122" s="818"/>
      <c r="K122" s="818"/>
      <c r="L122" s="818"/>
      <c r="M122" s="594"/>
      <c r="N122" s="594"/>
      <c r="O122" s="594"/>
      <c r="P122" s="594"/>
      <c r="Q122" s="594"/>
      <c r="R122" s="594"/>
      <c r="S122" s="594"/>
      <c r="T122" s="594"/>
      <c r="U122" s="594"/>
      <c r="V122" s="592"/>
      <c r="W122" s="592"/>
      <c r="X122" s="592"/>
      <c r="Y122" s="592"/>
      <c r="Z122" s="592"/>
      <c r="AA122" s="592"/>
      <c r="AB122" s="593"/>
      <c r="AC122" s="411"/>
      <c r="AD122" s="411"/>
      <c r="AE122" s="411"/>
      <c r="AF122" s="411"/>
      <c r="AG122" s="412"/>
      <c r="AH122" s="411"/>
      <c r="AI122" s="414"/>
      <c r="AJ122" s="414"/>
      <c r="AK122" s="414"/>
    </row>
    <row r="123" spans="1:37" s="6" customFormat="1" ht="13.15" customHeight="1">
      <c r="A123" s="568" t="s">
        <v>87</v>
      </c>
      <c r="B123" s="569"/>
      <c r="C123" s="569"/>
      <c r="D123" s="569"/>
      <c r="E123" s="569"/>
      <c r="F123" s="569"/>
      <c r="G123" s="569"/>
      <c r="H123" s="569"/>
      <c r="I123" s="569"/>
      <c r="J123" s="569"/>
      <c r="K123" s="569"/>
      <c r="L123" s="570"/>
      <c r="M123" s="571"/>
      <c r="N123" s="572"/>
      <c r="O123" s="651">
        <f>O105-(O48+O61+SUM(O73:O78)+O79+O103)+IF(SUM($O$90:O$90)&gt;25000,MAX(0,25000-SUM($N90:N90)),O$90)+IF(SUM($O$93:O$93)&gt;25000,MAX(0,25000-SUM($N93:N93)),O$93)+IF(SUM($O$96:O$96)&gt;25000,MAX(0,25000-SUM($N96:N96)),O$96)+IF(SUM($O$99:O$99)&gt;25000,MAX(0,25000-SUM($N99:N99)),O$99)+IF(SUM($O$102:O$102)&gt;25000,MAX(0,25000-SUM($N102:N102)),O$102)</f>
        <v>0</v>
      </c>
      <c r="P123" s="652"/>
      <c r="Q123" s="653"/>
      <c r="R123" s="651">
        <f>R105-(R48+R61+SUM(R73:R78)+R79+R103)+IF(SUM($O$90:R$90)&gt;25000,MAX(0,25000-SUM($N90:Q90)),R$90)+IF(SUM($O$93:R$93)&gt;25000,MAX(0,25000-SUM($N93:Q93)),R$93)+IF(SUM($O$96:R$96)&gt;25000,MAX(0,25000-SUM($N96:Q96)),R$96)+IF(SUM($O$99:R$99)&gt;25000,MAX(0,25000-SUM($N99:Q99)),R$99)+IF(SUM($O$102:R$102)&gt;25000,MAX(0,25000-SUM($N102:Q102)),R$102)</f>
        <v>0</v>
      </c>
      <c r="S123" s="652"/>
      <c r="T123" s="653"/>
      <c r="U123" s="651">
        <f>U105-(U48+U61+SUM(U73:U78)+U79+U103)+IF(SUM($O$90:U$90)&gt;25000,MAX(0,25000-SUM($N90:T90)),U$90)+IF(SUM($O$93:U$93)&gt;25000,MAX(0,25000-SUM($N93:T93)),U$93)+IF(SUM($O$96:U$96)&gt;25000,MAX(0,25000-SUM($N96:T96)),U$96)+IF(SUM($O$99:U$99)&gt;25000,MAX(0,25000-SUM($N99:T99)),U$99)+IF(SUM($O$102:U$102)&gt;25000,MAX(0,25000-SUM($N102:T102)),U$102)</f>
        <v>0</v>
      </c>
      <c r="V123" s="652"/>
      <c r="W123" s="653"/>
      <c r="X123" s="651">
        <f>X105-(X48+X61+SUM(X73:X78)+X79+X103)+IF(SUM($O$90:X$90)&gt;25000,MAX(0,25000-SUM($N90:W90)),X$90)+IF(SUM($O$93:X$93)&gt;25000,MAX(0,25000-SUM($N93:W93)),X$93)+IF(SUM($O$96:X$96)&gt;25000,MAX(0,25000-SUM($N96:W96)),X$96)+IF(SUM($O$99:X$99)&gt;25000,MAX(0,25000-SUM($N99:W99)),X$99)+IF(SUM($O$102:X$102)&gt;25000,MAX(0,25000-SUM($N102:W102)),X$102)</f>
        <v>0</v>
      </c>
      <c r="Y123" s="652"/>
      <c r="Z123" s="653"/>
      <c r="AA123" s="651">
        <f>AA105-(AA48+AA61+SUM(AA73:AA78)+AA79+AA103)+IF(SUM($O$90:AA$90)&gt;25000,MAX(0,25000-SUM($N90:Z90)),AA$90)+IF(SUM($O$93:AA$93)&gt;25000,MAX(0,25000-SUM($N93:Z93)),AA$93)+IF(SUM($O$96:AA$96)&gt;25000,MAX(0,25000-SUM($N96:Z96)),AA$96)+IF(SUM($O$99:AA$99)&gt;25000,MAX(0,25000-SUM($N99:Z99)),AA$99)</f>
        <v>0</v>
      </c>
      <c r="AB123" s="654">
        <f t="shared" ref="AB123:AB128" si="25">SUM(O123:AA123)</f>
        <v>0</v>
      </c>
      <c r="AC123" s="766"/>
      <c r="AD123" s="411"/>
      <c r="AE123" s="411"/>
      <c r="AF123" s="411"/>
      <c r="AG123" s="412"/>
      <c r="AH123" s="411"/>
      <c r="AI123" s="773"/>
      <c r="AJ123" s="411"/>
      <c r="AK123" s="411"/>
    </row>
    <row r="124" spans="1:37" s="5" customFormat="1" ht="13.5" customHeight="1">
      <c r="A124" s="575" t="s">
        <v>88</v>
      </c>
      <c r="B124" s="576"/>
      <c r="C124" s="577"/>
      <c r="D124" s="577"/>
      <c r="E124" s="577"/>
      <c r="F124" s="577"/>
      <c r="G124" s="577"/>
      <c r="H124" s="577"/>
      <c r="I124" s="577"/>
      <c r="J124" s="577"/>
      <c r="K124" s="806"/>
      <c r="L124" s="807">
        <f>0.3/0.7</f>
        <v>0.4285714285714286</v>
      </c>
      <c r="M124" s="578"/>
      <c r="N124" s="579"/>
      <c r="O124" s="655">
        <f>ROUND((O105-O89-O92-O95-O98-O101)*$L$124,0)</f>
        <v>0</v>
      </c>
      <c r="P124" s="656"/>
      <c r="Q124" s="657"/>
      <c r="R124" s="655">
        <f>ROUND((R105-R89-R92-R95-R98-R101)*$L$124,0)</f>
        <v>0</v>
      </c>
      <c r="S124" s="656"/>
      <c r="T124" s="657"/>
      <c r="U124" s="655">
        <f>ROUND((U105-U89-U92-U95-U98-U101)*$L$124,0)</f>
        <v>0</v>
      </c>
      <c r="V124" s="656"/>
      <c r="W124" s="657"/>
      <c r="X124" s="655">
        <f>ROUND((X105-X89-X92-X95-X98-X101)*$L$124,0)</f>
        <v>0</v>
      </c>
      <c r="Y124" s="656"/>
      <c r="Z124" s="657"/>
      <c r="AA124" s="655">
        <f>ROUND((AA105-AA89-AA92-AA95-AA98-AA101)*$L$124,0)</f>
        <v>0</v>
      </c>
      <c r="AB124" s="658">
        <f t="shared" si="25"/>
        <v>0</v>
      </c>
      <c r="AC124" s="740"/>
      <c r="AD124" s="425"/>
      <c r="AE124" s="425"/>
      <c r="AF124" s="425"/>
      <c r="AG124" s="772"/>
      <c r="AH124" s="425"/>
      <c r="AI124" s="494"/>
      <c r="AJ124" s="496"/>
      <c r="AK124" s="496"/>
    </row>
    <row r="125" spans="1:37" s="5" customFormat="1" ht="13.5" customHeight="1">
      <c r="A125" s="558" t="s">
        <v>89</v>
      </c>
      <c r="B125" s="559"/>
      <c r="C125" s="560"/>
      <c r="D125" s="560"/>
      <c r="E125" s="560"/>
      <c r="F125" s="560"/>
      <c r="G125" s="560"/>
      <c r="H125" s="560"/>
      <c r="I125" s="560"/>
      <c r="J125" s="560"/>
      <c r="K125" s="682" t="s">
        <v>29</v>
      </c>
      <c r="L125" s="683">
        <v>0.58499999999999996</v>
      </c>
      <c r="M125" s="556"/>
      <c r="N125" s="561"/>
      <c r="O125" s="659">
        <f>ROUND(O123*$L$125,0)</f>
        <v>0</v>
      </c>
      <c r="P125" s="660"/>
      <c r="Q125" s="661"/>
      <c r="R125" s="659">
        <f>ROUND(R123*$L$125,0)</f>
        <v>0</v>
      </c>
      <c r="S125" s="660"/>
      <c r="T125" s="661"/>
      <c r="U125" s="659">
        <f>ROUND(U123*$L$125,0)</f>
        <v>0</v>
      </c>
      <c r="V125" s="660"/>
      <c r="W125" s="661"/>
      <c r="X125" s="659">
        <f>ROUND(X123*$L$125,0)</f>
        <v>0</v>
      </c>
      <c r="Y125" s="660"/>
      <c r="Z125" s="661"/>
      <c r="AA125" s="659">
        <f>ROUND(AA123*$L$125,0)</f>
        <v>0</v>
      </c>
      <c r="AB125" s="662">
        <f t="shared" si="25"/>
        <v>0</v>
      </c>
      <c r="AC125" s="740"/>
      <c r="AD125" s="425"/>
      <c r="AE125" s="425"/>
      <c r="AF125" s="425"/>
      <c r="AG125" s="772"/>
      <c r="AH125" s="425"/>
      <c r="AI125" s="494"/>
      <c r="AJ125" s="496"/>
      <c r="AK125" s="496"/>
    </row>
    <row r="126" spans="1:37" s="5" customFormat="1" ht="13.5" customHeight="1">
      <c r="A126" s="562" t="s">
        <v>90</v>
      </c>
      <c r="B126" s="563"/>
      <c r="C126" s="564"/>
      <c r="D126" s="564"/>
      <c r="E126" s="564"/>
      <c r="F126" s="564"/>
      <c r="G126" s="564"/>
      <c r="H126" s="564"/>
      <c r="I126" s="564"/>
      <c r="J126" s="564"/>
      <c r="K126" s="573"/>
      <c r="L126" s="574"/>
      <c r="M126" s="557"/>
      <c r="N126" s="565"/>
      <c r="O126" s="663">
        <f>O124-O89-O92-O95-O98-O101</f>
        <v>0</v>
      </c>
      <c r="P126" s="664"/>
      <c r="Q126" s="665"/>
      <c r="R126" s="663">
        <f>R124-R89-R92-R95-R98-R101</f>
        <v>0</v>
      </c>
      <c r="S126" s="664"/>
      <c r="T126" s="665"/>
      <c r="U126" s="663">
        <f>U124-U89-U92-U95-U98-U101</f>
        <v>0</v>
      </c>
      <c r="V126" s="664"/>
      <c r="W126" s="665"/>
      <c r="X126" s="663">
        <f>X124-X89-X92-X95-X98-X101</f>
        <v>0</v>
      </c>
      <c r="Y126" s="664"/>
      <c r="Z126" s="665"/>
      <c r="AA126" s="663">
        <f>AA124-AA89-AA92-AA95-AA98-AA101</f>
        <v>0</v>
      </c>
      <c r="AB126" s="666">
        <f t="shared" si="25"/>
        <v>0</v>
      </c>
      <c r="AC126" s="740"/>
      <c r="AD126" s="425"/>
      <c r="AE126" s="425"/>
      <c r="AF126" s="425"/>
      <c r="AG126" s="772"/>
      <c r="AH126" s="425"/>
      <c r="AI126" s="494"/>
      <c r="AJ126" s="496"/>
      <c r="AK126" s="496"/>
    </row>
    <row r="127" spans="1:37" s="5" customFormat="1" ht="13.5" customHeight="1">
      <c r="A127" s="644" t="s">
        <v>91</v>
      </c>
      <c r="B127" s="645"/>
      <c r="C127" s="646"/>
      <c r="D127" s="646"/>
      <c r="E127" s="646"/>
      <c r="F127" s="646"/>
      <c r="G127" s="646"/>
      <c r="H127" s="646"/>
      <c r="I127" s="646"/>
      <c r="J127" s="646"/>
      <c r="K127" s="647"/>
      <c r="L127" s="648"/>
      <c r="M127" s="649"/>
      <c r="N127" s="650"/>
      <c r="O127" s="667">
        <f>SMALL(O125:O126,1)</f>
        <v>0</v>
      </c>
      <c r="P127" s="668"/>
      <c r="Q127" s="669"/>
      <c r="R127" s="667">
        <f>SMALL(R125:R126,1)</f>
        <v>0</v>
      </c>
      <c r="S127" s="668"/>
      <c r="T127" s="669"/>
      <c r="U127" s="667">
        <f>SMALL(U125:U126,1)</f>
        <v>0</v>
      </c>
      <c r="V127" s="668"/>
      <c r="W127" s="669"/>
      <c r="X127" s="667">
        <f>SMALL(X125:X126,1)</f>
        <v>0</v>
      </c>
      <c r="Y127" s="668"/>
      <c r="Z127" s="669"/>
      <c r="AA127" s="667">
        <f>SMALL(AA125:AA126,1)</f>
        <v>0</v>
      </c>
      <c r="AB127" s="670">
        <f t="shared" si="25"/>
        <v>0</v>
      </c>
      <c r="AC127" s="740"/>
      <c r="AD127" s="425"/>
      <c r="AE127" s="425"/>
      <c r="AF127" s="425"/>
      <c r="AG127" s="772"/>
      <c r="AH127" s="425"/>
      <c r="AI127" s="494"/>
      <c r="AJ127" s="496"/>
      <c r="AK127" s="496"/>
    </row>
    <row r="128" spans="1:37">
      <c r="A128" s="583" t="s">
        <v>92</v>
      </c>
      <c r="B128" s="280"/>
      <c r="C128" s="280"/>
      <c r="D128" s="281"/>
      <c r="E128" s="281"/>
      <c r="F128" s="281"/>
      <c r="G128" s="281"/>
      <c r="H128" s="281"/>
      <c r="I128" s="281"/>
      <c r="J128" s="566"/>
      <c r="K128" s="566"/>
      <c r="L128" s="584"/>
      <c r="M128" s="589"/>
      <c r="N128" s="586"/>
      <c r="O128" s="671">
        <f>ROUND(O109*0.3,0)</f>
        <v>0</v>
      </c>
      <c r="P128" s="672"/>
      <c r="Q128" s="673"/>
      <c r="R128" s="671">
        <f>ROUND(R109*0.3,0)</f>
        <v>0</v>
      </c>
      <c r="S128" s="672"/>
      <c r="T128" s="673"/>
      <c r="U128" s="671">
        <f>ROUND(U109*0.3,0)</f>
        <v>0</v>
      </c>
      <c r="V128" s="672"/>
      <c r="W128" s="673"/>
      <c r="X128" s="671">
        <f>ROUND(X109*0.3,0)</f>
        <v>0</v>
      </c>
      <c r="Y128" s="672"/>
      <c r="Z128" s="673"/>
      <c r="AA128" s="671">
        <f>ROUND(AA109*0.3,0)</f>
        <v>0</v>
      </c>
      <c r="AB128" s="674">
        <f t="shared" si="25"/>
        <v>0</v>
      </c>
      <c r="AC128" s="411"/>
      <c r="AD128" s="411"/>
      <c r="AE128" s="411"/>
      <c r="AF128" s="411"/>
      <c r="AG128" s="412"/>
      <c r="AH128" s="411"/>
      <c r="AI128" s="414"/>
      <c r="AJ128" s="414"/>
      <c r="AK128" s="414"/>
    </row>
    <row r="129" spans="1:37">
      <c r="A129" s="580"/>
      <c r="B129" s="581"/>
      <c r="C129" s="581"/>
      <c r="D129" s="582"/>
      <c r="E129" s="582"/>
      <c r="F129" s="582"/>
      <c r="G129" s="582"/>
      <c r="H129" s="582"/>
      <c r="I129" s="582"/>
      <c r="J129" s="298"/>
      <c r="K129" s="298"/>
      <c r="L129" s="585"/>
      <c r="M129" s="588"/>
      <c r="N129" s="587"/>
      <c r="O129" s="675" t="str">
        <f>IF(O128=O124,"ok", "error")</f>
        <v>ok</v>
      </c>
      <c r="P129" s="676"/>
      <c r="Q129" s="677"/>
      <c r="R129" s="675" t="str">
        <f>IF(R128=R124,"ok", "error")</f>
        <v>ok</v>
      </c>
      <c r="S129" s="676"/>
      <c r="T129" s="677"/>
      <c r="U129" s="675" t="str">
        <f>IF(U128=U124,"ok", "error")</f>
        <v>ok</v>
      </c>
      <c r="V129" s="678"/>
      <c r="W129" s="679"/>
      <c r="X129" s="680" t="str">
        <f>IF(X128=X124,"ok", "error")</f>
        <v>ok</v>
      </c>
      <c r="Y129" s="676"/>
      <c r="Z129" s="677"/>
      <c r="AA129" s="675" t="str">
        <f>IF(AA128=AA124,"ok", "error")</f>
        <v>ok</v>
      </c>
      <c r="AB129" s="681"/>
      <c r="AC129" s="411"/>
      <c r="AD129" s="411"/>
      <c r="AE129" s="411"/>
      <c r="AF129" s="411"/>
      <c r="AG129" s="412"/>
      <c r="AH129" s="411"/>
      <c r="AI129" s="414"/>
      <c r="AJ129" s="414"/>
      <c r="AK129" s="414"/>
    </row>
    <row r="130" spans="1:37" s="414" customFormat="1">
      <c r="A130" s="741"/>
      <c r="D130" s="421"/>
      <c r="E130" s="421"/>
      <c r="F130" s="421"/>
      <c r="G130" s="421"/>
      <c r="H130" s="421"/>
      <c r="I130" s="421"/>
      <c r="J130" s="604"/>
      <c r="K130" s="604"/>
      <c r="L130" s="604"/>
      <c r="M130" s="604"/>
      <c r="N130" s="411"/>
      <c r="O130" s="411"/>
      <c r="Q130" s="411"/>
      <c r="R130" s="411"/>
      <c r="T130" s="411"/>
      <c r="U130" s="411"/>
      <c r="W130" s="411"/>
      <c r="X130" s="411"/>
      <c r="Z130" s="411"/>
      <c r="AA130" s="411"/>
      <c r="AB130" s="552"/>
      <c r="AC130" s="411"/>
      <c r="AD130" s="411"/>
      <c r="AE130" s="411"/>
      <c r="AF130" s="411"/>
      <c r="AG130" s="412"/>
      <c r="AH130" s="411"/>
    </row>
    <row r="131" spans="1:37" s="414" customFormat="1" ht="13.5" thickBot="1">
      <c r="D131" s="421"/>
      <c r="E131" s="421"/>
      <c r="F131" s="421"/>
      <c r="G131" s="421"/>
      <c r="H131" s="421"/>
      <c r="I131" s="421"/>
      <c r="J131" s="604"/>
      <c r="K131" s="604"/>
      <c r="L131" s="742"/>
      <c r="M131" s="604"/>
      <c r="N131" s="411"/>
      <c r="O131" s="411"/>
      <c r="Q131" s="411"/>
      <c r="R131" s="411"/>
      <c r="T131" s="411"/>
      <c r="U131" s="411"/>
      <c r="W131" s="411"/>
      <c r="X131" s="411"/>
      <c r="Z131" s="411"/>
      <c r="AA131" s="411"/>
      <c r="AB131" s="552"/>
      <c r="AC131" s="411"/>
      <c r="AD131" s="411"/>
      <c r="AE131" s="411"/>
      <c r="AF131" s="411"/>
      <c r="AG131" s="412"/>
      <c r="AH131" s="411"/>
    </row>
    <row r="132" spans="1:37">
      <c r="A132" s="279" t="s">
        <v>93</v>
      </c>
      <c r="B132" s="280"/>
      <c r="C132" s="280"/>
      <c r="D132" s="281"/>
      <c r="E132" s="281"/>
      <c r="F132" s="281"/>
      <c r="G132" s="281"/>
      <c r="H132" s="281"/>
      <c r="I132" s="281"/>
      <c r="J132" s="282"/>
      <c r="K132" s="283" t="s">
        <v>94</v>
      </c>
      <c r="L132" s="283"/>
      <c r="M132" s="282"/>
      <c r="N132" s="284"/>
      <c r="O132" s="284">
        <f>O105</f>
        <v>0</v>
      </c>
      <c r="P132" s="280"/>
      <c r="Q132" s="284"/>
      <c r="R132" s="284">
        <f>R105</f>
        <v>0</v>
      </c>
      <c r="S132" s="280"/>
      <c r="T132" s="284"/>
      <c r="U132" s="284">
        <f>U105</f>
        <v>0</v>
      </c>
      <c r="V132" s="280"/>
      <c r="W132" s="284"/>
      <c r="X132" s="284">
        <f>X105</f>
        <v>0</v>
      </c>
      <c r="Y132" s="280"/>
      <c r="Z132" s="284"/>
      <c r="AA132" s="284">
        <f>AA105</f>
        <v>0</v>
      </c>
      <c r="AB132" s="285">
        <f>SUM(O132:AA132)</f>
        <v>0</v>
      </c>
      <c r="AC132" s="411"/>
      <c r="AD132" s="411"/>
      <c r="AE132" s="411"/>
      <c r="AF132" s="411"/>
      <c r="AG132" s="412"/>
      <c r="AH132" s="411"/>
      <c r="AI132" s="414"/>
      <c r="AJ132" s="414"/>
      <c r="AK132" s="414"/>
    </row>
    <row r="133" spans="1:37">
      <c r="A133" s="455" t="s">
        <v>95</v>
      </c>
      <c r="B133" s="456"/>
      <c r="C133" s="456"/>
      <c r="D133" s="456"/>
      <c r="E133" s="456"/>
      <c r="F133" s="456"/>
      <c r="G133" s="456"/>
      <c r="H133" s="456"/>
      <c r="I133" s="456"/>
      <c r="J133" s="286"/>
      <c r="K133" s="287" t="s">
        <v>96</v>
      </c>
      <c r="L133" s="287"/>
      <c r="M133" s="286"/>
      <c r="N133" s="286"/>
      <c r="O133" s="286"/>
      <c r="P133" s="286"/>
      <c r="Q133" s="288"/>
      <c r="R133" s="288"/>
      <c r="S133" s="286"/>
      <c r="T133" s="288"/>
      <c r="U133" s="288"/>
      <c r="V133" s="286"/>
      <c r="W133" s="288"/>
      <c r="X133" s="288"/>
      <c r="Y133" s="286"/>
      <c r="Z133" s="288"/>
      <c r="AA133" s="288"/>
      <c r="AB133" s="289"/>
      <c r="AC133" s="411"/>
      <c r="AD133" s="411"/>
      <c r="AE133" s="411"/>
      <c r="AF133" s="411"/>
      <c r="AG133" s="412"/>
      <c r="AH133" s="411"/>
      <c r="AI133" s="414"/>
      <c r="AJ133" s="414"/>
      <c r="AK133" s="414"/>
    </row>
    <row r="134" spans="1:37" ht="12.75" customHeight="1">
      <c r="A134" s="455" t="s">
        <v>97</v>
      </c>
      <c r="B134" s="456"/>
      <c r="C134" s="456"/>
      <c r="D134" s="456"/>
      <c r="E134" s="456"/>
      <c r="F134" s="456"/>
      <c r="G134" s="456"/>
      <c r="H134" s="456"/>
      <c r="I134" s="456"/>
      <c r="J134" s="290"/>
      <c r="K134" s="292" t="s">
        <v>38</v>
      </c>
      <c r="L134" s="292"/>
      <c r="M134" s="290"/>
      <c r="N134" s="288"/>
      <c r="O134" s="288">
        <f>O48</f>
        <v>0</v>
      </c>
      <c r="P134" s="286"/>
      <c r="Q134" s="288"/>
      <c r="R134" s="288">
        <f>R48</f>
        <v>0</v>
      </c>
      <c r="S134" s="286"/>
      <c r="T134" s="288"/>
      <c r="U134" s="288">
        <f>U48</f>
        <v>0</v>
      </c>
      <c r="V134" s="286"/>
      <c r="W134" s="288"/>
      <c r="X134" s="288">
        <f>X48</f>
        <v>0</v>
      </c>
      <c r="Y134" s="286"/>
      <c r="Z134" s="288"/>
      <c r="AA134" s="288">
        <f>AA48</f>
        <v>0</v>
      </c>
      <c r="AB134" s="291">
        <f t="shared" ref="AB134:AB139" si="26">SUM(O134:AA134)</f>
        <v>0</v>
      </c>
      <c r="AC134" s="411"/>
      <c r="AD134" s="411"/>
      <c r="AE134" s="411"/>
      <c r="AF134" s="411"/>
      <c r="AG134" s="412"/>
      <c r="AH134" s="411"/>
      <c r="AI134" s="414"/>
      <c r="AJ134" s="414"/>
      <c r="AK134" s="414"/>
    </row>
    <row r="135" spans="1:37">
      <c r="A135" s="455" t="s">
        <v>98</v>
      </c>
      <c r="B135" s="456"/>
      <c r="C135" s="456"/>
      <c r="D135" s="456"/>
      <c r="E135" s="456"/>
      <c r="F135" s="456"/>
      <c r="G135" s="456"/>
      <c r="H135" s="456"/>
      <c r="I135" s="456"/>
      <c r="J135" s="290"/>
      <c r="K135" s="292" t="s">
        <v>99</v>
      </c>
      <c r="L135" s="292"/>
      <c r="M135" s="290"/>
      <c r="N135" s="288"/>
      <c r="O135" s="288">
        <f>O61</f>
        <v>0</v>
      </c>
      <c r="P135" s="286"/>
      <c r="Q135" s="288"/>
      <c r="R135" s="288">
        <f>R61</f>
        <v>0</v>
      </c>
      <c r="S135" s="286"/>
      <c r="T135" s="288"/>
      <c r="U135" s="288">
        <f>U61</f>
        <v>0</v>
      </c>
      <c r="V135" s="286"/>
      <c r="W135" s="288"/>
      <c r="X135" s="288">
        <f>X61</f>
        <v>0</v>
      </c>
      <c r="Y135" s="286"/>
      <c r="Z135" s="288"/>
      <c r="AA135" s="288">
        <f>AA61</f>
        <v>0</v>
      </c>
      <c r="AB135" s="291">
        <f t="shared" si="26"/>
        <v>0</v>
      </c>
      <c r="AC135" s="411"/>
      <c r="AD135" s="411"/>
      <c r="AE135" s="411"/>
      <c r="AF135" s="411"/>
      <c r="AG135" s="412"/>
      <c r="AH135" s="411"/>
      <c r="AI135" s="414"/>
      <c r="AJ135" s="414"/>
      <c r="AK135" s="414"/>
    </row>
    <row r="136" spans="1:37">
      <c r="A136" s="455" t="s">
        <v>100</v>
      </c>
      <c r="B136" s="456"/>
      <c r="C136" s="456"/>
      <c r="D136" s="456"/>
      <c r="E136" s="456"/>
      <c r="F136" s="456"/>
      <c r="G136" s="456"/>
      <c r="H136" s="456"/>
      <c r="I136" s="456"/>
      <c r="J136" s="290"/>
      <c r="K136" s="292" t="s">
        <v>101</v>
      </c>
      <c r="L136" s="292"/>
      <c r="M136" s="290"/>
      <c r="N136" s="288"/>
      <c r="O136" s="288">
        <f>SUM(O73:O78)</f>
        <v>0</v>
      </c>
      <c r="P136" s="286"/>
      <c r="Q136" s="288"/>
      <c r="R136" s="288">
        <f>SUM(R73:R78)</f>
        <v>0</v>
      </c>
      <c r="S136" s="286"/>
      <c r="T136" s="288"/>
      <c r="U136" s="288">
        <f>SUM(U73:U78)</f>
        <v>0</v>
      </c>
      <c r="V136" s="286"/>
      <c r="W136" s="288"/>
      <c r="X136" s="288">
        <f>SUM(X73:X78)</f>
        <v>0</v>
      </c>
      <c r="Y136" s="286"/>
      <c r="Z136" s="288"/>
      <c r="AA136" s="288">
        <f>SUM(AA73:AA78)</f>
        <v>0</v>
      </c>
      <c r="AB136" s="291">
        <f t="shared" si="26"/>
        <v>0</v>
      </c>
      <c r="AC136" s="411"/>
      <c r="AD136" s="411"/>
      <c r="AE136" s="411"/>
      <c r="AF136" s="411"/>
      <c r="AG136" s="412"/>
      <c r="AH136" s="411"/>
      <c r="AI136" s="414"/>
      <c r="AJ136" s="414"/>
      <c r="AK136" s="414"/>
    </row>
    <row r="137" spans="1:37">
      <c r="A137" s="455" t="s">
        <v>102</v>
      </c>
      <c r="B137" s="456"/>
      <c r="C137" s="456"/>
      <c r="D137" s="456"/>
      <c r="E137" s="456"/>
      <c r="F137" s="456"/>
      <c r="G137" s="456"/>
      <c r="H137" s="456"/>
      <c r="I137" s="456"/>
      <c r="J137" s="290"/>
      <c r="K137" s="292" t="s">
        <v>103</v>
      </c>
      <c r="L137" s="292"/>
      <c r="M137" s="290"/>
      <c r="N137" s="288"/>
      <c r="O137" s="288">
        <f>O79</f>
        <v>0</v>
      </c>
      <c r="P137" s="286"/>
      <c r="Q137" s="288"/>
      <c r="R137" s="288">
        <f>R79</f>
        <v>0</v>
      </c>
      <c r="S137" s="286"/>
      <c r="T137" s="288"/>
      <c r="U137" s="288">
        <f>U79</f>
        <v>0</v>
      </c>
      <c r="V137" s="286"/>
      <c r="W137" s="288"/>
      <c r="X137" s="288">
        <f>X79</f>
        <v>0</v>
      </c>
      <c r="Y137" s="286"/>
      <c r="Z137" s="288"/>
      <c r="AA137" s="288">
        <f>AA79</f>
        <v>0</v>
      </c>
      <c r="AB137" s="291">
        <f t="shared" si="26"/>
        <v>0</v>
      </c>
      <c r="AC137" s="411"/>
      <c r="AD137" s="411"/>
      <c r="AE137" s="411"/>
      <c r="AF137" s="411"/>
      <c r="AG137" s="412"/>
      <c r="AH137" s="411"/>
      <c r="AI137" s="414"/>
      <c r="AJ137" s="414"/>
      <c r="AK137" s="414"/>
    </row>
    <row r="138" spans="1:37">
      <c r="A138" s="455"/>
      <c r="B138" s="456"/>
      <c r="C138" s="456"/>
      <c r="D138" s="456"/>
      <c r="E138" s="456"/>
      <c r="F138" s="456"/>
      <c r="G138" s="456"/>
      <c r="H138" s="456"/>
      <c r="I138" s="456"/>
      <c r="J138" s="290"/>
      <c r="K138" s="292" t="s">
        <v>104</v>
      </c>
      <c r="L138" s="292"/>
      <c r="M138" s="290"/>
      <c r="N138" s="288"/>
      <c r="O138" s="288">
        <f>O103-IF(SUM($O$90:O$90)&gt;25000,MAX(0,25000-SUM($N90:N90)),O$90)-IF(SUM($O$93:O$93)&gt;25000,MAX(0,25000-SUM($N93:N93)),O$93)-IF(SUM($O$96:O$96)&gt;25000,MAX(0,25000-SUM($N96:N96)),O$96)-IF(SUM($O$99:O$99)&gt;25000,MAX(0,25000-SUM($N99:N99)),O$99)-IF(SUM($O$102:O$102)&gt;25000,MAX(0,25000-SUM($N102:N102)),O$102)</f>
        <v>0</v>
      </c>
      <c r="P138" s="286"/>
      <c r="Q138" s="288"/>
      <c r="R138" s="288">
        <f>R103-IF(SUM($O$90:R$90)&gt;25000,MAX(0,25000-SUM($N90:Q90)),R$90)-IF(SUM($O$93:R$93)&gt;25000,MAX(0,25000-SUM($N93:Q93)),R$93)-IF(SUM($O$96:R$96)&gt;25000,MAX(0,25000-SUM($N96:Q96)),R$96)-IF(SUM($O$99:R$99)&gt;25000,MAX(0,25000-SUM($N99:Q99)),R$99)-IF(SUM($O$102:R$102)&gt;25000,MAX(0,25000-SUM($N102:Q102)),R$102)</f>
        <v>0</v>
      </c>
      <c r="S138" s="286"/>
      <c r="T138" s="288"/>
      <c r="U138" s="288">
        <f>U103-IF(SUM($O$90:U$90)&gt;25000,MAX(0,25000-SUM($N90:T90)),U$90)-IF(SUM($O$93:U$93)&gt;25000,MAX(0,25000-SUM($N93:T93)),U$93)-IF(SUM($O$96:U$96)&gt;25000,MAX(0,25000-SUM($N96:T96)),U$96)-IF(SUM($O$99:U$99)&gt;25000,MAX(0,25000-SUM($N99:T99)),U$99)-IF(SUM($O$102:U$102)&gt;25000,MAX(0,25000-SUM($N102:T102)),U$102)</f>
        <v>0</v>
      </c>
      <c r="V138" s="286"/>
      <c r="W138" s="288"/>
      <c r="X138" s="288">
        <f>X103-IF(SUM($O$90:X$90)&gt;25000,MAX(0,25000-SUM($N90:W90)),X$90)-IF(SUM($O$93:X$93)&gt;25000,MAX(0,25000-SUM($N93:W93)),X$93)-IF(SUM($O$96:X$96)&gt;25000,MAX(0,25000-SUM($N96:W96)),X$96)-IF(SUM($O$99:X$99)&gt;25000,MAX(0,25000-SUM($N99:W99)),X$99)-IF(SUM($O$102:X$102)&gt;25000,MAX(0,25000-SUM($N102:W102)),X$102)</f>
        <v>0</v>
      </c>
      <c r="Y138" s="286"/>
      <c r="Z138" s="288"/>
      <c r="AA138" s="288">
        <f>AA103-IF(SUM($O$90:AA$90)&gt;25000,MAX(0,25000-SUM($N90:Z90)),AA$90)-IF(SUM($O$93:AA$93)&gt;25000,MAX(0,25000-SUM($N93:Z93)),AA$93)-IF(SUM($O$96:AA$96)&gt;25000,MAX(0,25000-SUM($N96:Z96)),AA$96)-IF(SUM($O$99:AA$99)&gt;25000,MAX(0,25000-SUM($N99:Z99)),AA$99)-IF(SUM($O$102:AA$102)&gt;25000,MAX(0,25000-SUM($N102:Z102)),AA$102)</f>
        <v>0</v>
      </c>
      <c r="AB138" s="291">
        <f t="shared" si="26"/>
        <v>0</v>
      </c>
      <c r="AC138" s="411"/>
      <c r="AD138" s="411"/>
      <c r="AE138" s="411"/>
      <c r="AF138" s="411"/>
      <c r="AG138" s="412"/>
      <c r="AH138" s="411"/>
      <c r="AI138" s="414"/>
      <c r="AJ138" s="414"/>
      <c r="AK138" s="414"/>
    </row>
    <row r="139" spans="1:37">
      <c r="A139" s="455"/>
      <c r="B139" s="456"/>
      <c r="C139" s="456"/>
      <c r="D139" s="456"/>
      <c r="E139" s="456"/>
      <c r="F139" s="456"/>
      <c r="G139" s="456"/>
      <c r="H139" s="456"/>
      <c r="I139" s="456"/>
      <c r="J139" s="290"/>
      <c r="K139" s="293" t="s">
        <v>105</v>
      </c>
      <c r="L139" s="294"/>
      <c r="M139" s="295"/>
      <c r="N139" s="296"/>
      <c r="O139" s="296">
        <f>O132-SUM(O134:O138)</f>
        <v>0</v>
      </c>
      <c r="P139" s="293"/>
      <c r="Q139" s="296"/>
      <c r="R139" s="296">
        <f>R132-SUM(R134:R138)</f>
        <v>0</v>
      </c>
      <c r="S139" s="293"/>
      <c r="T139" s="296"/>
      <c r="U139" s="296">
        <f>U132-SUM(U134:U138)</f>
        <v>0</v>
      </c>
      <c r="V139" s="293"/>
      <c r="W139" s="296"/>
      <c r="X139" s="296">
        <f>X132-SUM(X134:X138)</f>
        <v>0</v>
      </c>
      <c r="Y139" s="293"/>
      <c r="Z139" s="296"/>
      <c r="AA139" s="296">
        <f>AA132-SUM(AA134:AA138)</f>
        <v>0</v>
      </c>
      <c r="AB139" s="297">
        <f t="shared" si="26"/>
        <v>0</v>
      </c>
      <c r="AC139" s="411"/>
      <c r="AD139" s="411"/>
      <c r="AE139" s="411"/>
      <c r="AF139" s="411"/>
      <c r="AG139" s="412"/>
      <c r="AH139" s="411"/>
      <c r="AI139" s="414"/>
      <c r="AJ139" s="414"/>
      <c r="AK139" s="414"/>
    </row>
    <row r="140" spans="1:37" ht="13.5" thickBot="1">
      <c r="A140" s="819" t="s">
        <v>106</v>
      </c>
      <c r="B140" s="820"/>
      <c r="C140" s="820"/>
      <c r="D140" s="820"/>
      <c r="E140" s="820"/>
      <c r="F140" s="820"/>
      <c r="G140" s="820"/>
      <c r="H140" s="820"/>
      <c r="I140" s="820"/>
      <c r="J140" s="298"/>
      <c r="K140" s="299" t="s">
        <v>107</v>
      </c>
      <c r="L140" s="300"/>
      <c r="M140" s="301"/>
      <c r="N140" s="302"/>
      <c r="O140" s="303" t="str">
        <f>IF(O139=O123,"good","error")</f>
        <v>good</v>
      </c>
      <c r="P140" s="299"/>
      <c r="Q140" s="302"/>
      <c r="R140" s="303" t="str">
        <f>IF(R139=R123,"good","error")</f>
        <v>good</v>
      </c>
      <c r="S140" s="299"/>
      <c r="T140" s="302"/>
      <c r="U140" s="303" t="str">
        <f>IF(U139=U123,"good","error")</f>
        <v>good</v>
      </c>
      <c r="V140" s="299"/>
      <c r="W140" s="302"/>
      <c r="X140" s="303" t="str">
        <f>IF(X139=X123,"good","error")</f>
        <v>good</v>
      </c>
      <c r="Y140" s="299"/>
      <c r="Z140" s="302"/>
      <c r="AA140" s="303" t="str">
        <f>IF(AA139=AA123,"good","error")</f>
        <v>good</v>
      </c>
      <c r="AB140" s="304" t="str">
        <f>IF(AB139=AB123,"good","error")</f>
        <v>good</v>
      </c>
      <c r="AC140" s="411"/>
      <c r="AD140" s="411"/>
      <c r="AE140" s="411"/>
      <c r="AF140" s="411"/>
      <c r="AG140" s="412"/>
      <c r="AH140" s="411"/>
      <c r="AI140" s="414"/>
      <c r="AJ140" s="414"/>
      <c r="AK140" s="414"/>
    </row>
    <row r="141" spans="1:37">
      <c r="A141" s="414"/>
      <c r="B141" s="414"/>
      <c r="C141" s="414"/>
      <c r="D141" s="421"/>
      <c r="E141" s="421"/>
      <c r="F141" s="421"/>
      <c r="G141" s="421"/>
      <c r="H141" s="421"/>
      <c r="I141" s="421"/>
      <c r="J141" s="604"/>
      <c r="K141" s="604"/>
      <c r="L141" s="604"/>
      <c r="M141" s="604"/>
      <c r="N141" s="411"/>
      <c r="O141" s="411"/>
      <c r="P141" s="414"/>
      <c r="Q141" s="411"/>
      <c r="R141" s="411"/>
      <c r="S141" s="414"/>
      <c r="T141" s="411"/>
      <c r="U141" s="411"/>
      <c r="V141" s="414"/>
      <c r="W141" s="411"/>
      <c r="X141" s="411"/>
      <c r="Y141" s="414"/>
      <c r="Z141" s="411"/>
      <c r="AA141" s="411"/>
      <c r="AB141" s="552"/>
      <c r="AC141" s="411"/>
      <c r="AD141" s="411"/>
      <c r="AE141" s="411"/>
      <c r="AF141" s="411"/>
      <c r="AG141" s="412"/>
      <c r="AH141" s="411"/>
      <c r="AI141" s="414"/>
      <c r="AJ141" s="414"/>
      <c r="AK141" s="414"/>
    </row>
    <row r="142" spans="1:37">
      <c r="A142" s="414"/>
      <c r="B142" s="414"/>
      <c r="C142" s="414"/>
      <c r="D142" s="421"/>
      <c r="E142" s="421"/>
      <c r="F142" s="421"/>
      <c r="G142" s="421"/>
      <c r="H142" s="421"/>
      <c r="I142" s="421"/>
      <c r="J142" s="604"/>
      <c r="K142" s="604"/>
      <c r="L142" s="604"/>
      <c r="M142" s="604"/>
      <c r="N142" s="411"/>
      <c r="O142" s="411"/>
      <c r="P142" s="414"/>
      <c r="Q142" s="411"/>
      <c r="R142" s="411"/>
      <c r="S142" s="414"/>
      <c r="T142" s="411"/>
      <c r="U142" s="411"/>
      <c r="V142" s="414"/>
      <c r="W142" s="411"/>
      <c r="X142" s="411"/>
      <c r="Y142" s="414"/>
      <c r="Z142" s="411"/>
      <c r="AA142" s="411"/>
      <c r="AB142" s="552"/>
      <c r="AC142" s="411"/>
      <c r="AD142" s="411"/>
      <c r="AE142" s="411"/>
      <c r="AF142" s="411"/>
      <c r="AG142" s="412"/>
      <c r="AH142" s="411"/>
      <c r="AI142" s="414"/>
      <c r="AJ142" s="414"/>
      <c r="AK142" s="414"/>
    </row>
    <row r="143" spans="1:37" hidden="1">
      <c r="A143" s="774" t="s">
        <v>108</v>
      </c>
      <c r="B143" s="775"/>
      <c r="C143" s="775"/>
      <c r="D143" s="775"/>
      <c r="E143" s="775"/>
      <c r="F143" s="775"/>
      <c r="G143" s="775"/>
      <c r="H143" s="775"/>
      <c r="I143" s="775"/>
      <c r="J143" s="776" t="s">
        <v>17</v>
      </c>
      <c r="K143" s="776" t="s">
        <v>18</v>
      </c>
      <c r="L143" s="776" t="s">
        <v>19</v>
      </c>
      <c r="M143" s="776" t="s">
        <v>20</v>
      </c>
      <c r="N143" s="777" t="s">
        <v>21</v>
      </c>
      <c r="O143" s="778" t="s">
        <v>22</v>
      </c>
      <c r="P143" s="779"/>
      <c r="Q143" s="780"/>
      <c r="R143" s="411"/>
      <c r="S143" s="414"/>
      <c r="T143" s="781"/>
      <c r="U143" s="781"/>
      <c r="V143" s="782"/>
      <c r="W143" s="781"/>
      <c r="X143" s="781"/>
      <c r="Y143" s="782"/>
      <c r="Z143" s="781"/>
      <c r="AA143" s="781"/>
      <c r="AB143" s="783"/>
      <c r="AC143" s="411"/>
      <c r="AD143" s="411"/>
      <c r="AE143" s="411"/>
      <c r="AF143" s="411"/>
      <c r="AG143" s="412"/>
      <c r="AH143" s="411"/>
      <c r="AI143" s="414"/>
      <c r="AJ143" s="414"/>
      <c r="AK143" s="414"/>
    </row>
    <row r="144" spans="1:37" hidden="1">
      <c r="A144" s="495" t="s">
        <v>109</v>
      </c>
      <c r="B144" s="496"/>
      <c r="C144" s="496"/>
      <c r="D144" s="496"/>
      <c r="E144" s="496"/>
      <c r="F144" s="496"/>
      <c r="G144" s="496"/>
      <c r="H144" s="496"/>
      <c r="I144" s="496"/>
      <c r="J144" s="784">
        <f>O105-O89-O92-O95-O98</f>
        <v>0</v>
      </c>
      <c r="K144" s="784">
        <f>R105-R89-R92-R95-R98</f>
        <v>0</v>
      </c>
      <c r="L144" s="784">
        <f>U105-U89-U92-U95-U98</f>
        <v>0</v>
      </c>
      <c r="M144" s="784">
        <f>X105-X89-X92-X95-X98</f>
        <v>0</v>
      </c>
      <c r="N144" s="784">
        <f>AA105-AA89-AA92-AA95-AA98</f>
        <v>0</v>
      </c>
      <c r="O144" s="785">
        <f>AB105-AB89-AB92-AB95-AB98</f>
        <v>0</v>
      </c>
      <c r="P144" s="786"/>
      <c r="Q144" s="787"/>
      <c r="R144" s="411"/>
      <c r="S144" s="414"/>
      <c r="T144" s="411"/>
      <c r="U144" s="411"/>
      <c r="V144" s="414"/>
      <c r="W144" s="411"/>
      <c r="X144" s="411"/>
      <c r="Y144" s="414"/>
      <c r="Z144" s="411"/>
      <c r="AA144" s="411"/>
      <c r="AB144" s="552"/>
      <c r="AC144" s="411"/>
      <c r="AD144" s="411"/>
      <c r="AE144" s="411"/>
      <c r="AF144" s="411"/>
      <c r="AG144" s="412"/>
      <c r="AH144" s="411"/>
      <c r="AI144" s="411"/>
      <c r="AJ144" s="414"/>
      <c r="AK144" s="414"/>
    </row>
    <row r="145" spans="1:37" ht="13.5" hidden="1" customHeight="1">
      <c r="A145" s="788" t="s">
        <v>110</v>
      </c>
      <c r="B145" s="789"/>
      <c r="C145" s="789"/>
      <c r="D145" s="789"/>
      <c r="E145" s="789"/>
      <c r="F145" s="789"/>
      <c r="G145" s="789"/>
      <c r="H145" s="789"/>
      <c r="I145" s="789"/>
      <c r="J145" s="789"/>
      <c r="K145" s="789"/>
      <c r="L145" s="789"/>
      <c r="M145" s="789"/>
      <c r="N145" s="790"/>
      <c r="O145" s="791"/>
      <c r="P145" s="792"/>
      <c r="Q145" s="793"/>
      <c r="R145" s="411"/>
      <c r="S145" s="414"/>
      <c r="T145" s="411"/>
      <c r="U145" s="411"/>
      <c r="V145" s="414"/>
      <c r="W145" s="411"/>
      <c r="X145" s="411"/>
      <c r="Y145" s="411"/>
      <c r="Z145" s="411"/>
      <c r="AA145" s="411"/>
      <c r="AB145" s="552"/>
      <c r="AC145" s="411"/>
      <c r="AD145" s="411"/>
      <c r="AE145" s="411"/>
      <c r="AF145" s="411"/>
      <c r="AG145" s="412"/>
      <c r="AH145" s="411"/>
      <c r="AI145" s="414"/>
      <c r="AJ145" s="414"/>
      <c r="AK145" s="414"/>
    </row>
    <row r="146" spans="1:37" hidden="1">
      <c r="A146" s="794" t="s">
        <v>111</v>
      </c>
      <c r="B146" s="786"/>
      <c r="C146" s="786"/>
      <c r="D146" s="786"/>
      <c r="E146" s="786"/>
      <c r="F146" s="786"/>
      <c r="G146" s="786"/>
      <c r="H146" s="786"/>
      <c r="I146" s="786"/>
      <c r="J146" s="786"/>
      <c r="K146" s="786"/>
      <c r="L146" s="786"/>
      <c r="M146" s="786"/>
      <c r="N146" s="787"/>
      <c r="O146" s="795"/>
      <c r="P146" s="411"/>
      <c r="Q146" s="411"/>
      <c r="R146" s="411"/>
      <c r="S146" s="411"/>
      <c r="T146" s="411"/>
      <c r="U146" s="411"/>
      <c r="V146" s="411"/>
      <c r="W146" s="411"/>
      <c r="X146" s="411"/>
      <c r="Y146" s="411"/>
      <c r="Z146" s="411"/>
      <c r="AA146" s="411"/>
      <c r="AB146" s="552"/>
      <c r="AC146" s="411"/>
      <c r="AD146" s="411"/>
      <c r="AE146" s="411"/>
      <c r="AF146" s="411"/>
      <c r="AG146" s="412"/>
      <c r="AH146" s="411"/>
      <c r="AI146" s="414"/>
      <c r="AJ146" s="414"/>
      <c r="AK146" s="414"/>
    </row>
    <row r="147" spans="1:37" ht="13.5" hidden="1" customHeight="1" thickBot="1">
      <c r="A147" s="796" t="s">
        <v>112</v>
      </c>
      <c r="B147" s="797"/>
      <c r="C147" s="797"/>
      <c r="D147" s="797"/>
      <c r="E147" s="797"/>
      <c r="F147" s="797"/>
      <c r="G147" s="797"/>
      <c r="H147" s="797"/>
      <c r="I147" s="797"/>
      <c r="J147" s="797"/>
      <c r="K147" s="797"/>
      <c r="L147" s="797"/>
      <c r="M147" s="797"/>
      <c r="N147" s="798"/>
      <c r="O147" s="799"/>
      <c r="P147" s="800"/>
      <c r="Q147" s="411"/>
      <c r="R147" s="411"/>
      <c r="S147" s="411"/>
      <c r="T147" s="411"/>
      <c r="U147" s="411"/>
      <c r="V147" s="411"/>
      <c r="W147" s="411"/>
      <c r="X147" s="411"/>
      <c r="Y147" s="411"/>
      <c r="Z147" s="411"/>
      <c r="AA147" s="411"/>
      <c r="AB147" s="552"/>
      <c r="AC147" s="411"/>
      <c r="AD147" s="411"/>
      <c r="AE147" s="411"/>
      <c r="AF147" s="411"/>
      <c r="AG147" s="412"/>
      <c r="AH147" s="411"/>
      <c r="AI147" s="411"/>
      <c r="AJ147" s="414"/>
      <c r="AK147" s="414"/>
    </row>
    <row r="148" spans="1:37" hidden="1">
      <c r="A148" s="414"/>
      <c r="B148" s="414"/>
      <c r="C148" s="414"/>
      <c r="D148" s="741"/>
      <c r="E148" s="801"/>
      <c r="F148" s="801"/>
      <c r="G148" s="801"/>
      <c r="H148" s="801"/>
      <c r="I148" s="801"/>
      <c r="J148" s="604"/>
      <c r="K148" s="604"/>
      <c r="L148" s="604"/>
      <c r="M148" s="604"/>
      <c r="N148" s="411"/>
      <c r="O148" s="411"/>
      <c r="P148" s="414"/>
      <c r="Q148" s="411"/>
      <c r="R148" s="411"/>
      <c r="S148" s="414"/>
      <c r="T148" s="411"/>
      <c r="U148" s="411"/>
      <c r="V148" s="414"/>
      <c r="W148" s="411"/>
      <c r="X148" s="411"/>
      <c r="Y148" s="411"/>
      <c r="Z148" s="411"/>
      <c r="AA148" s="411"/>
      <c r="AB148" s="552"/>
      <c r="AC148" s="411"/>
      <c r="AD148" s="411"/>
      <c r="AE148" s="411"/>
      <c r="AF148" s="411"/>
      <c r="AG148" s="412"/>
      <c r="AH148" s="411"/>
      <c r="AI148" s="411"/>
      <c r="AJ148" s="414"/>
      <c r="AK148" s="414"/>
    </row>
    <row r="149" spans="1:37" hidden="1">
      <c r="A149" s="414"/>
      <c r="B149" s="414"/>
      <c r="C149" s="414"/>
      <c r="D149" s="741"/>
      <c r="E149" s="801"/>
      <c r="F149" s="801"/>
      <c r="G149" s="801"/>
      <c r="H149" s="801"/>
      <c r="I149" s="801"/>
      <c r="J149" s="604"/>
      <c r="K149" s="604"/>
      <c r="L149" s="604"/>
      <c r="M149" s="604"/>
      <c r="N149" s="411"/>
      <c r="O149" s="411">
        <f>O109*0.3</f>
        <v>0</v>
      </c>
      <c r="P149" s="414"/>
      <c r="Q149" s="411"/>
      <c r="R149" s="411"/>
      <c r="S149" s="411"/>
      <c r="T149" s="411"/>
      <c r="U149" s="411"/>
      <c r="V149" s="414"/>
      <c r="W149" s="411"/>
      <c r="X149" s="411"/>
      <c r="Y149" s="414"/>
      <c r="Z149" s="411"/>
      <c r="AA149" s="411"/>
      <c r="AB149" s="552"/>
      <c r="AC149" s="411"/>
      <c r="AD149" s="411"/>
      <c r="AE149" s="411"/>
      <c r="AF149" s="411"/>
      <c r="AG149" s="412"/>
      <c r="AH149" s="411"/>
      <c r="AI149" s="411"/>
      <c r="AJ149" s="414"/>
      <c r="AK149" s="414"/>
    </row>
    <row r="150" spans="1:37">
      <c r="A150" s="414"/>
      <c r="B150" s="414"/>
      <c r="C150" s="414"/>
      <c r="D150" s="741"/>
      <c r="E150" s="801"/>
      <c r="F150" s="801"/>
      <c r="G150" s="801"/>
      <c r="H150" s="801"/>
      <c r="I150" s="801"/>
      <c r="J150" s="604"/>
      <c r="K150" s="604"/>
      <c r="L150" s="604"/>
      <c r="M150" s="604"/>
      <c r="N150" s="802"/>
      <c r="O150" s="411"/>
      <c r="P150" s="414"/>
      <c r="Q150" s="411"/>
      <c r="R150" s="411"/>
      <c r="S150" s="414"/>
      <c r="T150" s="411"/>
      <c r="U150" s="411"/>
      <c r="V150" s="414"/>
      <c r="W150" s="411"/>
      <c r="X150" s="411"/>
      <c r="Y150" s="803"/>
      <c r="Z150" s="411"/>
      <c r="AA150" s="411"/>
      <c r="AB150" s="552"/>
      <c r="AC150" s="411"/>
      <c r="AD150" s="411"/>
      <c r="AE150" s="411"/>
      <c r="AF150" s="411"/>
      <c r="AG150" s="412"/>
      <c r="AH150" s="411"/>
      <c r="AI150" s="414"/>
      <c r="AJ150" s="414"/>
      <c r="AK150" s="414"/>
    </row>
    <row r="151" spans="1:37">
      <c r="A151" s="414"/>
      <c r="B151" s="414"/>
      <c r="C151" s="414"/>
      <c r="D151" s="741"/>
      <c r="E151" s="801"/>
      <c r="F151" s="801"/>
      <c r="G151" s="801"/>
      <c r="H151" s="801"/>
      <c r="I151" s="801"/>
      <c r="J151" s="604"/>
      <c r="K151" s="604"/>
      <c r="L151" s="604"/>
      <c r="M151" s="604"/>
      <c r="N151" s="411"/>
      <c r="O151" s="411"/>
      <c r="P151" s="414"/>
      <c r="Q151" s="411"/>
      <c r="R151" s="411"/>
      <c r="S151" s="414"/>
      <c r="T151" s="411"/>
      <c r="U151" s="411"/>
      <c r="V151" s="414"/>
      <c r="W151" s="411"/>
      <c r="X151" s="411"/>
      <c r="Y151" s="414"/>
      <c r="Z151" s="411"/>
      <c r="AA151" s="411"/>
      <c r="AB151" s="552"/>
      <c r="AC151" s="411"/>
      <c r="AD151" s="411"/>
      <c r="AE151" s="411"/>
      <c r="AF151" s="411"/>
      <c r="AG151" s="412"/>
      <c r="AH151" s="411"/>
      <c r="AI151" s="414"/>
      <c r="AJ151" s="414"/>
      <c r="AK151" s="414"/>
    </row>
    <row r="152" spans="1:37">
      <c r="A152" s="414"/>
      <c r="B152" s="414"/>
      <c r="C152" s="414"/>
      <c r="D152" s="414"/>
      <c r="E152" s="414"/>
      <c r="F152" s="414"/>
      <c r="G152" s="414"/>
      <c r="H152" s="414"/>
      <c r="I152" s="414"/>
      <c r="J152" s="414"/>
      <c r="K152" s="414"/>
      <c r="L152" s="414"/>
      <c r="M152" s="501"/>
      <c r="N152" s="411"/>
      <c r="O152" s="411"/>
      <c r="P152" s="414"/>
      <c r="Q152" s="411"/>
      <c r="R152" s="411"/>
      <c r="S152" s="414"/>
      <c r="T152" s="411"/>
      <c r="U152" s="411"/>
      <c r="V152" s="414"/>
      <c r="W152" s="411"/>
      <c r="X152" s="411"/>
      <c r="Y152" s="414"/>
      <c r="Z152" s="411"/>
      <c r="AA152" s="411"/>
      <c r="AB152" s="552"/>
      <c r="AC152" s="411"/>
      <c r="AD152" s="411"/>
      <c r="AE152" s="411"/>
      <c r="AF152" s="411"/>
      <c r="AG152" s="411"/>
      <c r="AH152" s="411"/>
      <c r="AI152" s="414"/>
      <c r="AJ152" s="414"/>
      <c r="AK152" s="414"/>
    </row>
    <row r="153" spans="1:37">
      <c r="M153" s="555"/>
    </row>
    <row r="154" spans="1:37">
      <c r="M154" s="555"/>
    </row>
    <row r="155" spans="1:37">
      <c r="M155" s="555"/>
    </row>
    <row r="156" spans="1:37">
      <c r="M156" s="555"/>
    </row>
    <row r="157" spans="1:37">
      <c r="M157" s="555"/>
    </row>
    <row r="158" spans="1:37">
      <c r="M158" s="555"/>
    </row>
    <row r="159" spans="1:37">
      <c r="M159" s="555"/>
    </row>
    <row r="160" spans="1:37">
      <c r="M160" s="555"/>
    </row>
    <row r="161" spans="13:13">
      <c r="M161" s="555"/>
    </row>
    <row r="162" spans="13:13">
      <c r="M162" s="555"/>
    </row>
    <row r="163" spans="13:13">
      <c r="M163" s="555"/>
    </row>
    <row r="164" spans="13:13">
      <c r="M164" s="555"/>
    </row>
    <row r="165" spans="13:13">
      <c r="M165" s="555"/>
    </row>
    <row r="166" spans="13:13">
      <c r="M166" s="555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843BFCF6-AF66-4DE9-9087-32A819643FC6}" fitToPage="1" printArea="1" hiddenColumns="1">
      <pane ySplit="7" topLeftCell="A8" activePane="bottomLeft" state="frozen"/>
      <selection pane="bottomLeft" activeCell="E2" sqref="E1:I1048576"/>
      <pageMargins left="0" right="0" top="0" bottom="0" header="0" footer="0"/>
      <pageSetup scale="35" orientation="portrait" r:id="rId1"/>
    </customSheetView>
  </customSheetViews>
  <mergeCells count="24">
    <mergeCell ref="J89:L89"/>
    <mergeCell ref="J90:L90"/>
    <mergeCell ref="A116:U121"/>
    <mergeCell ref="B1:K1"/>
    <mergeCell ref="B2:K2"/>
    <mergeCell ref="J100:L100"/>
    <mergeCell ref="J101:L101"/>
    <mergeCell ref="J102:L102"/>
    <mergeCell ref="A122:L122"/>
    <mergeCell ref="A140:I140"/>
    <mergeCell ref="A6:A7"/>
    <mergeCell ref="B6:B7"/>
    <mergeCell ref="C6:C7"/>
    <mergeCell ref="J96:L96"/>
    <mergeCell ref="J97:L97"/>
    <mergeCell ref="J98:L98"/>
    <mergeCell ref="J99:L99"/>
    <mergeCell ref="J91:L91"/>
    <mergeCell ref="J92:L92"/>
    <mergeCell ref="J93:L93"/>
    <mergeCell ref="J94:L94"/>
    <mergeCell ref="J95:L95"/>
    <mergeCell ref="K70:L70"/>
    <mergeCell ref="J88:L88"/>
  </mergeCells>
  <phoneticPr fontId="5" type="noConversion"/>
  <conditionalFormatting sqref="E9:I40">
    <cfRule type="expression" dxfId="85" priority="20">
      <formula>$D9="sum"</formula>
    </cfRule>
    <cfRule type="expression" dxfId="84" priority="21">
      <formula>$D9="acad"</formula>
    </cfRule>
    <cfRule type="expression" dxfId="83" priority="22">
      <formula>$D9="cal"</formula>
    </cfRule>
    <cfRule type="expression" dxfId="82" priority="23">
      <formula>$D9="hourly"</formula>
    </cfRule>
    <cfRule type="expression" dxfId="81" priority="24">
      <formula>$D9="grad"</formula>
    </cfRule>
  </conditionalFormatting>
  <conditionalFormatting sqref="J144:N144">
    <cfRule type="cellIs" dxfId="80" priority="261" operator="greaterThan">
      <formula>500000</formula>
    </cfRule>
  </conditionalFormatting>
  <conditionalFormatting sqref="L9:L40">
    <cfRule type="expression" dxfId="79" priority="254" stopIfTrue="1">
      <formula>$K9="grad"</formula>
    </cfRule>
    <cfRule type="expression" dxfId="78" priority="255">
      <formula>$K9&lt;&gt;"grad"</formula>
    </cfRule>
  </conditionalFormatting>
  <conditionalFormatting sqref="O129 R129 U129 X129 AA129">
    <cfRule type="containsText" dxfId="77" priority="1" operator="containsText" text="error">
      <formula>NOT(ISERROR(SEARCH("error",O129)))</formula>
    </cfRule>
    <cfRule type="containsText" dxfId="76" priority="2" operator="containsText" text="ok">
      <formula>NOT(ISERROR(SEARCH("ok",O129)))</formula>
    </cfRule>
  </conditionalFormatting>
  <conditionalFormatting sqref="O140">
    <cfRule type="containsText" dxfId="75" priority="13" operator="containsText" text="good">
      <formula>NOT(ISERROR(SEARCH("good",O140)))</formula>
    </cfRule>
    <cfRule type="containsText" dxfId="74" priority="14" operator="containsText" text="error">
      <formula>NOT(ISERROR(SEARCH("error",O140)))</formula>
    </cfRule>
  </conditionalFormatting>
  <conditionalFormatting sqref="R140">
    <cfRule type="containsText" dxfId="73" priority="11" operator="containsText" text="good">
      <formula>NOT(ISERROR(SEARCH("good",R140)))</formula>
    </cfRule>
    <cfRule type="containsText" dxfId="72" priority="12" operator="containsText" text="error">
      <formula>NOT(ISERROR(SEARCH("error",R140)))</formula>
    </cfRule>
  </conditionalFormatting>
  <conditionalFormatting sqref="U140">
    <cfRule type="containsText" dxfId="71" priority="9" operator="containsText" text="good">
      <formula>NOT(ISERROR(SEARCH("good",U140)))</formula>
    </cfRule>
    <cfRule type="containsText" dxfId="70" priority="10" operator="containsText" text="error">
      <formula>NOT(ISERROR(SEARCH("error",U140)))</formula>
    </cfRule>
  </conditionalFormatting>
  <conditionalFormatting sqref="X140">
    <cfRule type="containsText" dxfId="69" priority="7" operator="containsText" text="good">
      <formula>NOT(ISERROR(SEARCH("good",X140)))</formula>
    </cfRule>
    <cfRule type="containsText" dxfId="68" priority="8" operator="containsText" text="error">
      <formula>NOT(ISERROR(SEARCH("error",X140)))</formula>
    </cfRule>
  </conditionalFormatting>
  <conditionalFormatting sqref="AA140:AB140">
    <cfRule type="containsText" dxfId="67" priority="3" operator="containsText" text="good">
      <formula>NOT(ISERROR(SEARCH("good",AA140)))</formula>
    </cfRule>
    <cfRule type="containsText" dxfId="66" priority="4" operator="containsText" text="error">
      <formula>NOT(ISERROR(SEARCH("error",AA140)))</formula>
    </cfRule>
  </conditionalFormatting>
  <hyperlinks>
    <hyperlink ref="A146" r:id="rId2" xr:uid="{00000000-0004-0000-0100-000000000000}"/>
    <hyperlink ref="K125" r:id="rId3" xr:uid="{00000000-0004-0000-0100-000001000000}"/>
    <hyperlink ref="A140" r:id="rId4" xr:uid="{2AEBC517-3AAA-4ACD-AFB0-CA4647EFA9CF}"/>
    <hyperlink ref="A122" r:id="rId5" xr:uid="{F16AAC6B-506A-45D1-8202-2E04BC76F84D}"/>
  </hyperlinks>
  <pageMargins left="0.5" right="0.5" top="0.5" bottom="0.5" header="0.3" footer="0.3"/>
  <pageSetup scale="53" fitToWidth="6" orientation="portrait" r:id="rId6"/>
  <colBreaks count="4" manualBreakCount="4">
    <brk id="15" min="5" max="107" man="1"/>
    <brk id="18" min="5" max="107" man="1"/>
    <brk id="21" min="5" max="107" man="1"/>
    <brk id="24" min="5" max="107" man="1"/>
  </colBreaks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'Additional Calculations'!$L$2:$L$11</xm:f>
          </x14:formula1>
          <xm:sqref>K9:K40</xm:sqref>
        </x14:dataValidation>
        <x14:dataValidation type="list" allowBlank="1" showInputMessage="1" showErrorMessage="1" xr:uid="{00000000-0002-0000-0100-000001000000}">
          <x14:formula1>
            <xm:f>'Additional Calculations'!$A$2:$E$2</xm:f>
          </x14:formula1>
          <xm:sqref>D9:D40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64"/>
  <sheetViews>
    <sheetView zoomScaleNormal="100" workbookViewId="0">
      <selection activeCell="B26" sqref="B26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36" bestFit="1" customWidth="1"/>
    <col min="4" max="6" width="4.42578125" style="8" customWidth="1" outlineLevel="1"/>
    <col min="7" max="8" width="4.42578125" style="1" customWidth="1" outlineLevel="1"/>
    <col min="9" max="9" width="11" style="1" customWidth="1"/>
    <col min="10" max="10" width="8.7109375" style="1" customWidth="1"/>
    <col min="11" max="11" width="7.42578125" style="1" bestFit="1" customWidth="1"/>
    <col min="12" max="12" width="8.7109375" style="6" bestFit="1" customWidth="1"/>
    <col min="13" max="13" width="9.7109375" style="6" bestFit="1" customWidth="1"/>
    <col min="14" max="14" width="7.42578125" style="1" bestFit="1" customWidth="1"/>
    <col min="15" max="15" width="8.7109375" style="6" bestFit="1" customWidth="1"/>
    <col min="16" max="16" width="9.7109375" style="6" bestFit="1" customWidth="1"/>
    <col min="17" max="17" width="7.42578125" style="1" bestFit="1" customWidth="1"/>
    <col min="18" max="18" width="8.7109375" style="6" bestFit="1" customWidth="1"/>
    <col min="19" max="19" width="9.7109375" style="6" bestFit="1" customWidth="1"/>
    <col min="20" max="20" width="7.42578125" style="1" bestFit="1" customWidth="1"/>
    <col min="21" max="21" width="8.7109375" style="6" bestFit="1" customWidth="1"/>
    <col min="22" max="22" width="9.7109375" style="15" bestFit="1" customWidth="1"/>
    <col min="23" max="23" width="7.42578125" style="1" bestFit="1" customWidth="1"/>
    <col min="24" max="24" width="8.7109375" style="6" bestFit="1" customWidth="1"/>
    <col min="25" max="26" width="9.7109375" style="6" bestFit="1" customWidth="1"/>
    <col min="27" max="32" width="8.85546875" style="1"/>
    <col min="33" max="33" width="10.7109375" style="1" customWidth="1"/>
    <col min="34" max="35" width="9.28515625" style="1" bestFit="1" customWidth="1"/>
    <col min="36" max="36" width="9.28515625" style="1" customWidth="1"/>
    <col min="37" max="38" width="8.85546875" style="1"/>
    <col min="39" max="39" width="9.28515625" style="1" bestFit="1" customWidth="1"/>
    <col min="40" max="16384" width="8.85546875" style="1"/>
  </cols>
  <sheetData>
    <row r="1" spans="1:34" ht="15.75">
      <c r="A1" s="941" t="s">
        <v>113</v>
      </c>
      <c r="B1" s="942" t="s">
        <v>114</v>
      </c>
      <c r="C1" s="943"/>
      <c r="D1" s="943"/>
      <c r="E1" s="943"/>
      <c r="F1" s="943"/>
      <c r="G1" s="943"/>
      <c r="H1" s="943"/>
      <c r="I1" s="942"/>
      <c r="J1" s="942"/>
      <c r="K1" s="942"/>
      <c r="L1" s="943"/>
      <c r="M1" s="943"/>
      <c r="N1" s="943"/>
      <c r="O1" s="943"/>
      <c r="P1" s="944"/>
      <c r="Q1" s="40"/>
    </row>
    <row r="2" spans="1:34" ht="15">
      <c r="A2" s="939" t="s">
        <v>8</v>
      </c>
      <c r="B2" s="940"/>
      <c r="C2" s="2"/>
      <c r="D2" s="36"/>
      <c r="E2" s="36"/>
      <c r="F2" s="36"/>
      <c r="G2" s="36"/>
      <c r="H2" s="36"/>
      <c r="I2" s="945"/>
      <c r="J2" s="947" t="s">
        <v>115</v>
      </c>
      <c r="K2" s="804">
        <v>0</v>
      </c>
      <c r="R2" s="15"/>
      <c r="V2" s="6"/>
      <c r="AE2" s="4"/>
    </row>
    <row r="3" spans="1:34">
      <c r="A3" s="905" t="s">
        <v>9</v>
      </c>
      <c r="B3" s="906" t="s">
        <v>10</v>
      </c>
      <c r="C3" s="117" t="s">
        <v>12</v>
      </c>
      <c r="D3" s="463"/>
      <c r="E3" s="464"/>
      <c r="F3" s="464"/>
      <c r="G3" s="464"/>
      <c r="H3" s="465"/>
      <c r="I3" s="946" t="s">
        <v>14</v>
      </c>
      <c r="J3" s="946" t="s">
        <v>16</v>
      </c>
      <c r="K3" s="948"/>
      <c r="L3" s="394"/>
      <c r="M3" s="395"/>
      <c r="N3" s="374"/>
      <c r="O3" s="375"/>
      <c r="P3" s="376"/>
      <c r="Q3" s="374"/>
      <c r="R3" s="375"/>
      <c r="S3" s="376"/>
      <c r="T3" s="374"/>
      <c r="U3" s="375"/>
      <c r="V3" s="376"/>
      <c r="W3" s="861" t="s">
        <v>21</v>
      </c>
      <c r="X3" s="862"/>
      <c r="Y3" s="863"/>
      <c r="Z3" s="118" t="s">
        <v>22</v>
      </c>
      <c r="AA3" s="41"/>
      <c r="AB3" s="847" t="s">
        <v>23</v>
      </c>
      <c r="AC3" s="848"/>
      <c r="AD3" s="848"/>
      <c r="AE3" s="848"/>
      <c r="AF3" s="849"/>
      <c r="AG3" s="853" t="s">
        <v>24</v>
      </c>
      <c r="AH3" s="855" t="s">
        <v>25</v>
      </c>
    </row>
    <row r="4" spans="1:34">
      <c r="A4" s="822"/>
      <c r="B4" s="824"/>
      <c r="C4" s="119" t="s">
        <v>26</v>
      </c>
      <c r="D4" s="466"/>
      <c r="E4" s="467"/>
      <c r="F4" s="467" t="s">
        <v>65</v>
      </c>
      <c r="G4" s="467"/>
      <c r="H4" s="468"/>
      <c r="I4" s="119" t="s">
        <v>28</v>
      </c>
      <c r="J4" s="119" t="s">
        <v>29</v>
      </c>
      <c r="K4" s="469"/>
      <c r="L4" s="386" t="s">
        <v>17</v>
      </c>
      <c r="M4" s="470"/>
      <c r="N4" s="385"/>
      <c r="O4" s="386" t="s">
        <v>18</v>
      </c>
      <c r="P4" s="387"/>
      <c r="Q4" s="385"/>
      <c r="R4" s="386" t="s">
        <v>19</v>
      </c>
      <c r="S4" s="387"/>
      <c r="T4" s="385"/>
      <c r="U4" s="386" t="s">
        <v>20</v>
      </c>
      <c r="V4" s="387"/>
      <c r="W4" s="864"/>
      <c r="X4" s="865"/>
      <c r="Y4" s="866"/>
      <c r="Z4" s="120"/>
      <c r="AA4" s="41"/>
      <c r="AB4" s="850"/>
      <c r="AC4" s="851"/>
      <c r="AD4" s="851"/>
      <c r="AE4" s="851"/>
      <c r="AF4" s="852"/>
      <c r="AG4" s="854"/>
      <c r="AH4" s="856"/>
    </row>
    <row r="5" spans="1:34">
      <c r="A5" s="83" t="s">
        <v>31</v>
      </c>
      <c r="B5" s="84"/>
      <c r="C5" s="85"/>
      <c r="D5" s="86">
        <v>1</v>
      </c>
      <c r="E5" s="86">
        <v>2</v>
      </c>
      <c r="F5" s="86">
        <v>3</v>
      </c>
      <c r="G5" s="86">
        <v>4</v>
      </c>
      <c r="H5" s="86">
        <v>5</v>
      </c>
      <c r="I5" s="87"/>
      <c r="J5" s="87"/>
      <c r="K5" s="88" t="s">
        <v>32</v>
      </c>
      <c r="L5" s="89" t="s">
        <v>28</v>
      </c>
      <c r="M5" s="90" t="s">
        <v>16</v>
      </c>
      <c r="N5" s="88" t="s">
        <v>32</v>
      </c>
      <c r="O5" s="91" t="s">
        <v>28</v>
      </c>
      <c r="P5" s="92" t="s">
        <v>16</v>
      </c>
      <c r="Q5" s="93" t="s">
        <v>32</v>
      </c>
      <c r="R5" s="94" t="s">
        <v>28</v>
      </c>
      <c r="S5" s="92" t="s">
        <v>16</v>
      </c>
      <c r="T5" s="88" t="s">
        <v>32</v>
      </c>
      <c r="U5" s="91" t="s">
        <v>28</v>
      </c>
      <c r="V5" s="92" t="s">
        <v>16</v>
      </c>
      <c r="W5" s="88" t="s">
        <v>32</v>
      </c>
      <c r="X5" s="91" t="s">
        <v>28</v>
      </c>
      <c r="Y5" s="92" t="s">
        <v>16</v>
      </c>
      <c r="Z5" s="95"/>
      <c r="AA5" s="6"/>
      <c r="AB5" s="20" t="s">
        <v>17</v>
      </c>
      <c r="AC5" s="20" t="s">
        <v>18</v>
      </c>
      <c r="AD5" s="20" t="s">
        <v>19</v>
      </c>
      <c r="AE5" s="21" t="s">
        <v>20</v>
      </c>
      <c r="AF5" s="20" t="s">
        <v>21</v>
      </c>
      <c r="AG5" s="109" t="s">
        <v>33</v>
      </c>
      <c r="AH5" s="109" t="s">
        <v>34</v>
      </c>
    </row>
    <row r="6" spans="1:34">
      <c r="A6" s="121"/>
      <c r="B6" s="122"/>
      <c r="C6" s="79"/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316">
        <v>0</v>
      </c>
      <c r="J6" s="695">
        <v>0</v>
      </c>
      <c r="K6" s="81">
        <f t="shared" ref="K6:K15" si="0">IF($C6="12-month",12*D6, IF($C6="9-month",9*D6, IF($C6="summer", 3*D6, IF($C6="grad",D6*6, IF($C6="hourly",D6/160,0)))))</f>
        <v>0</v>
      </c>
      <c r="L6" s="305">
        <f t="shared" ref="L6:L15" si="1">ROUND(IF(C6="12-month",D6*I6,IF(C6="9-month",D6*I6,IF(C6="summer",I6*0.025*13*D6,IF(C6="grad",D6*I6,IF(C6="hourly",D6*I6,))))),0)</f>
        <v>0</v>
      </c>
      <c r="M6" s="306">
        <f>ROUND(L6*$J6,0)</f>
        <v>0</v>
      </c>
      <c r="N6" s="82">
        <f t="shared" ref="N6:N15" si="2">IF($C6="12-month",12*E6, IF($C6="9-month",9*E6, IF($C6="summer", 3*E6, IF($C6="grad",E6*6, IF($C6="hourly",E6/160,0)))))</f>
        <v>0</v>
      </c>
      <c r="O6" s="310">
        <f>ROUND(IF(C6="12-month",E6*I6,IF(C6="9-month",E6*I6,IF(C6="summer",I6*0.025*13*E6,IF(C6="grad",E6*I6,IF(C6="hourly",E6*I6,)))))*(1+$K$2),0)</f>
        <v>0</v>
      </c>
      <c r="P6" s="306">
        <f>ROUND(O6*$J6,0)</f>
        <v>0</v>
      </c>
      <c r="Q6" s="82">
        <f t="shared" ref="Q6:Q15" si="3">IF($C6="12-month",12*F6, IF($C6="9-month",9*F6, IF($C6="summer", 3*F6, IF($C6="grad",F6*6, IF($C6="hourly",F6/160,0)))))</f>
        <v>0</v>
      </c>
      <c r="R6" s="313">
        <f>ROUND(IF(C6="12-month",F6*I6,IF(C6="9-month",F6*I6,IF(C6="summer",I6*0.025*13*F6,IF(C6="grad",F6*I6,IF(C6="hourly",F6*I6,)))))*((1+$K$2)^2),0)</f>
        <v>0</v>
      </c>
      <c r="S6" s="306">
        <f>ROUND(R6*$J6,0)</f>
        <v>0</v>
      </c>
      <c r="T6" s="82">
        <f t="shared" ref="T6:T15" si="4">IF($C6="12-month",12*G6, IF($C6="9-month",9*G6, IF($C6="summer", 3*G6, IF($C6="grad",G6*6, IF($C6="hourly",G6/160,0)))))</f>
        <v>0</v>
      </c>
      <c r="U6" s="313">
        <f>ROUND(IF(C6="12-month",G6*I6,IF(C6="9-month",G6*I6,IF(C6="summer",I6*0.025*13*G6,IF(C6="grad",G6*I6,IF(C6="hourly",G6*I6,)))))*((1+$K$2)^3),0)</f>
        <v>0</v>
      </c>
      <c r="V6" s="306">
        <f>ROUND(U6*$J6,0)</f>
        <v>0</v>
      </c>
      <c r="W6" s="82">
        <f t="shared" ref="W6:W15" si="5">IF($C6="12-month",12*H6, IF($C6="9-month",9*H6, IF($C6="summer", 3*H6, IF($C6="grad",H6*6, IF($C6="hourly",H6/160,0)))))</f>
        <v>0</v>
      </c>
      <c r="X6" s="313">
        <f>ROUND(IF(C6="12-month",H6*I6,IF(C6="9-month",H6*I6,IF(C6="summer",I6*0.025*13*H6,IF(C6="grad",H6*I6,IF(C6="hourly",H6*I6,)))))*((1+$K$2)^4),0)</f>
        <v>0</v>
      </c>
      <c r="Y6" s="306">
        <f>ROUND(X6*$J6,0)</f>
        <v>0</v>
      </c>
      <c r="Z6" s="314">
        <f t="shared" ref="Z6:Z15" si="6">ROUND(SUM(L6,M6,O6,P6,R6,S6,U6,V6,X6,Y6),0)</f>
        <v>0</v>
      </c>
      <c r="AA6" s="42"/>
      <c r="AB6" s="228">
        <f t="shared" ref="AB6:AB15" si="7">I6</f>
        <v>0</v>
      </c>
      <c r="AC6" s="229">
        <f>ROUND(AB6*(1+$K$2),0)</f>
        <v>0</v>
      </c>
      <c r="AD6" s="229">
        <f t="shared" ref="AD6:AF6" si="8">ROUND(AC6*(1+$K$2),0)</f>
        <v>0</v>
      </c>
      <c r="AE6" s="229">
        <f t="shared" si="8"/>
        <v>0</v>
      </c>
      <c r="AF6" s="230">
        <f t="shared" si="8"/>
        <v>0</v>
      </c>
      <c r="AG6" s="110"/>
      <c r="AH6" s="111"/>
    </row>
    <row r="7" spans="1:34">
      <c r="A7" s="34"/>
      <c r="B7" s="32"/>
      <c r="C7" s="79"/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317">
        <v>0</v>
      </c>
      <c r="J7" s="695">
        <v>0</v>
      </c>
      <c r="K7" s="72">
        <f t="shared" si="0"/>
        <v>0</v>
      </c>
      <c r="L7" s="307">
        <f t="shared" si="1"/>
        <v>0</v>
      </c>
      <c r="M7" s="306">
        <f t="shared" ref="M7:M15" si="9">ROUND(L7*$J7,0)</f>
        <v>0</v>
      </c>
      <c r="N7" s="76">
        <f t="shared" si="2"/>
        <v>0</v>
      </c>
      <c r="O7" s="311">
        <f t="shared" ref="O7:O15" si="10">ROUND(IF(C7="12-month",E7*I7,IF(C7="9-month",E7*I7,IF(C7="summer",I7*0.025*13*E7,IF(C7="grad",E7*I7,IF(C7="hourly",E7*I7,)))))*(1+$K$2),0)</f>
        <v>0</v>
      </c>
      <c r="P7" s="306">
        <f t="shared" ref="P7:P15" si="11">ROUND(O7*$J7,0)</f>
        <v>0</v>
      </c>
      <c r="Q7" s="76">
        <f t="shared" si="3"/>
        <v>0</v>
      </c>
      <c r="R7" s="311">
        <f t="shared" ref="R7:R15" si="12">ROUND(IF(C7="12-month",F7*I7,IF(C7="9-month",F7*I7,IF(C7="summer",I7*0.025*13*F7,IF(C7="grad",F7*I7,IF(C7="hourly",F7*I7,)))))*((1+$K$2)^2),0)</f>
        <v>0</v>
      </c>
      <c r="S7" s="306">
        <f t="shared" ref="S7:S15" si="13">ROUND(R7*$J7,0)</f>
        <v>0</v>
      </c>
      <c r="T7" s="76">
        <f t="shared" si="4"/>
        <v>0</v>
      </c>
      <c r="U7" s="311">
        <f t="shared" ref="U7:U15" si="14">ROUND(IF(C7="12-month",G7*I7,IF(C7="9-month",G7*I7,IF(C7="summer",I7*0.025*13*G7,IF(C7="grad",G7*I7,IF(C7="hourly",G7*I7,)))))*((1+$K$2)^3),0)</f>
        <v>0</v>
      </c>
      <c r="V7" s="306">
        <f t="shared" ref="V7:V15" si="15">ROUND(U7*$J7,0)</f>
        <v>0</v>
      </c>
      <c r="W7" s="76">
        <f t="shared" si="5"/>
        <v>0</v>
      </c>
      <c r="X7" s="311">
        <f t="shared" ref="X7:X15" si="16">ROUND(IF(C7="12-month",H7*I7,IF(C7="9-month",H7*I7,IF(C7="summer",I7*0.025*13*H7,IF(C7="grad",H7*I7,IF(C7="hourly",H7*I7,)))))*((1+$K$2)^4),0)</f>
        <v>0</v>
      </c>
      <c r="Y7" s="306">
        <f t="shared" ref="Y7:Y15" si="17">ROUND(X7*$J7,0)</f>
        <v>0</v>
      </c>
      <c r="Z7" s="314">
        <f t="shared" si="6"/>
        <v>0</v>
      </c>
      <c r="AA7" s="42"/>
      <c r="AB7" s="231">
        <f t="shared" si="7"/>
        <v>0</v>
      </c>
      <c r="AC7" s="232">
        <f t="shared" ref="AC7:AF7" si="18">ROUND(AB7*(1+$K$2),0)</f>
        <v>0</v>
      </c>
      <c r="AD7" s="232">
        <f t="shared" si="18"/>
        <v>0</v>
      </c>
      <c r="AE7" s="232">
        <f t="shared" si="18"/>
        <v>0</v>
      </c>
      <c r="AF7" s="233">
        <f t="shared" si="18"/>
        <v>0</v>
      </c>
      <c r="AG7" s="112"/>
      <c r="AH7" s="113"/>
    </row>
    <row r="8" spans="1:34">
      <c r="A8" s="34"/>
      <c r="B8" s="32"/>
      <c r="C8" s="79"/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317">
        <v>0</v>
      </c>
      <c r="J8" s="695">
        <v>0</v>
      </c>
      <c r="K8" s="72">
        <f t="shared" si="0"/>
        <v>0</v>
      </c>
      <c r="L8" s="307">
        <f t="shared" si="1"/>
        <v>0</v>
      </c>
      <c r="M8" s="306">
        <f t="shared" si="9"/>
        <v>0</v>
      </c>
      <c r="N8" s="76">
        <f t="shared" si="2"/>
        <v>0</v>
      </c>
      <c r="O8" s="311">
        <f t="shared" si="10"/>
        <v>0</v>
      </c>
      <c r="P8" s="306">
        <f t="shared" si="11"/>
        <v>0</v>
      </c>
      <c r="Q8" s="76">
        <f t="shared" si="3"/>
        <v>0</v>
      </c>
      <c r="R8" s="311">
        <f t="shared" si="12"/>
        <v>0</v>
      </c>
      <c r="S8" s="306">
        <f t="shared" si="13"/>
        <v>0</v>
      </c>
      <c r="T8" s="76">
        <f t="shared" si="4"/>
        <v>0</v>
      </c>
      <c r="U8" s="311">
        <f t="shared" si="14"/>
        <v>0</v>
      </c>
      <c r="V8" s="306">
        <f t="shared" si="15"/>
        <v>0</v>
      </c>
      <c r="W8" s="76">
        <f t="shared" si="5"/>
        <v>0</v>
      </c>
      <c r="X8" s="311">
        <f t="shared" si="16"/>
        <v>0</v>
      </c>
      <c r="Y8" s="306">
        <f t="shared" si="17"/>
        <v>0</v>
      </c>
      <c r="Z8" s="314">
        <f t="shared" si="6"/>
        <v>0</v>
      </c>
      <c r="AA8" s="42"/>
      <c r="AB8" s="231">
        <f t="shared" si="7"/>
        <v>0</v>
      </c>
      <c r="AC8" s="232">
        <f t="shared" ref="AC8:AF8" si="19">ROUND(AB8*(1+$K$2),0)</f>
        <v>0</v>
      </c>
      <c r="AD8" s="232">
        <f t="shared" si="19"/>
        <v>0</v>
      </c>
      <c r="AE8" s="232">
        <f t="shared" si="19"/>
        <v>0</v>
      </c>
      <c r="AF8" s="233">
        <f t="shared" si="19"/>
        <v>0</v>
      </c>
      <c r="AG8" s="112"/>
      <c r="AH8" s="113"/>
    </row>
    <row r="9" spans="1:34">
      <c r="A9" s="34"/>
      <c r="B9" s="32"/>
      <c r="C9" s="79"/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317">
        <v>0</v>
      </c>
      <c r="J9" s="695">
        <v>0</v>
      </c>
      <c r="K9" s="72">
        <f t="shared" si="0"/>
        <v>0</v>
      </c>
      <c r="L9" s="307">
        <f t="shared" si="1"/>
        <v>0</v>
      </c>
      <c r="M9" s="306">
        <f t="shared" si="9"/>
        <v>0</v>
      </c>
      <c r="N9" s="76">
        <f t="shared" si="2"/>
        <v>0</v>
      </c>
      <c r="O9" s="311">
        <f t="shared" si="10"/>
        <v>0</v>
      </c>
      <c r="P9" s="306">
        <f t="shared" si="11"/>
        <v>0</v>
      </c>
      <c r="Q9" s="76">
        <f t="shared" si="3"/>
        <v>0</v>
      </c>
      <c r="R9" s="311">
        <f t="shared" si="12"/>
        <v>0</v>
      </c>
      <c r="S9" s="306">
        <f t="shared" si="13"/>
        <v>0</v>
      </c>
      <c r="T9" s="76">
        <f t="shared" si="4"/>
        <v>0</v>
      </c>
      <c r="U9" s="311">
        <f t="shared" si="14"/>
        <v>0</v>
      </c>
      <c r="V9" s="306">
        <f t="shared" si="15"/>
        <v>0</v>
      </c>
      <c r="W9" s="76">
        <f t="shared" si="5"/>
        <v>0</v>
      </c>
      <c r="X9" s="311">
        <f t="shared" si="16"/>
        <v>0</v>
      </c>
      <c r="Y9" s="306">
        <f t="shared" si="17"/>
        <v>0</v>
      </c>
      <c r="Z9" s="314">
        <f t="shared" si="6"/>
        <v>0</v>
      </c>
      <c r="AA9" s="42"/>
      <c r="AB9" s="231">
        <f t="shared" si="7"/>
        <v>0</v>
      </c>
      <c r="AC9" s="232">
        <f t="shared" ref="AC9:AF9" si="20">ROUND(AB9*(1+$K$2),0)</f>
        <v>0</v>
      </c>
      <c r="AD9" s="232">
        <f t="shared" si="20"/>
        <v>0</v>
      </c>
      <c r="AE9" s="232">
        <f t="shared" si="20"/>
        <v>0</v>
      </c>
      <c r="AF9" s="233">
        <f t="shared" si="20"/>
        <v>0</v>
      </c>
      <c r="AG9" s="112"/>
      <c r="AH9" s="113"/>
    </row>
    <row r="10" spans="1:34">
      <c r="A10" s="34"/>
      <c r="B10" s="32"/>
      <c r="C10" s="79"/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317">
        <v>0</v>
      </c>
      <c r="J10" s="695">
        <v>0</v>
      </c>
      <c r="K10" s="72">
        <f t="shared" si="0"/>
        <v>0</v>
      </c>
      <c r="L10" s="307">
        <f t="shared" si="1"/>
        <v>0</v>
      </c>
      <c r="M10" s="306">
        <f t="shared" si="9"/>
        <v>0</v>
      </c>
      <c r="N10" s="76">
        <f t="shared" si="2"/>
        <v>0</v>
      </c>
      <c r="O10" s="311">
        <f t="shared" si="10"/>
        <v>0</v>
      </c>
      <c r="P10" s="306">
        <f t="shared" si="11"/>
        <v>0</v>
      </c>
      <c r="Q10" s="76">
        <f t="shared" si="3"/>
        <v>0</v>
      </c>
      <c r="R10" s="311">
        <f t="shared" si="12"/>
        <v>0</v>
      </c>
      <c r="S10" s="306">
        <f t="shared" si="13"/>
        <v>0</v>
      </c>
      <c r="T10" s="76">
        <f t="shared" si="4"/>
        <v>0</v>
      </c>
      <c r="U10" s="311">
        <f t="shared" si="14"/>
        <v>0</v>
      </c>
      <c r="V10" s="306">
        <f t="shared" si="15"/>
        <v>0</v>
      </c>
      <c r="W10" s="76">
        <f t="shared" si="5"/>
        <v>0</v>
      </c>
      <c r="X10" s="311">
        <f t="shared" si="16"/>
        <v>0</v>
      </c>
      <c r="Y10" s="306">
        <f t="shared" si="17"/>
        <v>0</v>
      </c>
      <c r="Z10" s="314">
        <f t="shared" si="6"/>
        <v>0</v>
      </c>
      <c r="AA10" s="42"/>
      <c r="AB10" s="231">
        <f t="shared" si="7"/>
        <v>0</v>
      </c>
      <c r="AC10" s="232">
        <f t="shared" ref="AC10:AF10" si="21">ROUND(AB10*(1+$K$2),0)</f>
        <v>0</v>
      </c>
      <c r="AD10" s="232">
        <f t="shared" si="21"/>
        <v>0</v>
      </c>
      <c r="AE10" s="232">
        <f t="shared" si="21"/>
        <v>0</v>
      </c>
      <c r="AF10" s="233">
        <f t="shared" si="21"/>
        <v>0</v>
      </c>
      <c r="AG10" s="112"/>
      <c r="AH10" s="113"/>
    </row>
    <row r="11" spans="1:34">
      <c r="A11" s="34"/>
      <c r="B11" s="32"/>
      <c r="C11" s="79"/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317">
        <v>0</v>
      </c>
      <c r="J11" s="695">
        <v>0</v>
      </c>
      <c r="K11" s="72">
        <f t="shared" si="0"/>
        <v>0</v>
      </c>
      <c r="L11" s="307">
        <f t="shared" si="1"/>
        <v>0</v>
      </c>
      <c r="M11" s="306">
        <f t="shared" si="9"/>
        <v>0</v>
      </c>
      <c r="N11" s="76">
        <f t="shared" si="2"/>
        <v>0</v>
      </c>
      <c r="O11" s="311">
        <f t="shared" si="10"/>
        <v>0</v>
      </c>
      <c r="P11" s="306">
        <f t="shared" si="11"/>
        <v>0</v>
      </c>
      <c r="Q11" s="76">
        <f t="shared" si="3"/>
        <v>0</v>
      </c>
      <c r="R11" s="311">
        <f t="shared" si="12"/>
        <v>0</v>
      </c>
      <c r="S11" s="306">
        <f t="shared" si="13"/>
        <v>0</v>
      </c>
      <c r="T11" s="76">
        <f t="shared" si="4"/>
        <v>0</v>
      </c>
      <c r="U11" s="311">
        <f t="shared" si="14"/>
        <v>0</v>
      </c>
      <c r="V11" s="306">
        <f t="shared" si="15"/>
        <v>0</v>
      </c>
      <c r="W11" s="76">
        <f t="shared" si="5"/>
        <v>0</v>
      </c>
      <c r="X11" s="311">
        <f t="shared" si="16"/>
        <v>0</v>
      </c>
      <c r="Y11" s="306">
        <f t="shared" si="17"/>
        <v>0</v>
      </c>
      <c r="Z11" s="314">
        <f t="shared" si="6"/>
        <v>0</v>
      </c>
      <c r="AA11" s="42"/>
      <c r="AB11" s="231">
        <f t="shared" si="7"/>
        <v>0</v>
      </c>
      <c r="AC11" s="232">
        <f t="shared" ref="AC11:AF11" si="22">ROUND(AB11*(1+$K$2),0)</f>
        <v>0</v>
      </c>
      <c r="AD11" s="232">
        <f t="shared" si="22"/>
        <v>0</v>
      </c>
      <c r="AE11" s="232">
        <f t="shared" si="22"/>
        <v>0</v>
      </c>
      <c r="AF11" s="233">
        <f t="shared" si="22"/>
        <v>0</v>
      </c>
      <c r="AG11" s="112"/>
      <c r="AH11" s="113"/>
    </row>
    <row r="12" spans="1:34">
      <c r="A12" s="34"/>
      <c r="B12" s="32"/>
      <c r="C12" s="79"/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317">
        <v>0</v>
      </c>
      <c r="J12" s="695">
        <v>0</v>
      </c>
      <c r="K12" s="72">
        <f t="shared" si="0"/>
        <v>0</v>
      </c>
      <c r="L12" s="307">
        <f t="shared" si="1"/>
        <v>0</v>
      </c>
      <c r="M12" s="306">
        <f t="shared" si="9"/>
        <v>0</v>
      </c>
      <c r="N12" s="76">
        <f t="shared" si="2"/>
        <v>0</v>
      </c>
      <c r="O12" s="311">
        <f t="shared" si="10"/>
        <v>0</v>
      </c>
      <c r="P12" s="306">
        <f t="shared" si="11"/>
        <v>0</v>
      </c>
      <c r="Q12" s="76">
        <f t="shared" si="3"/>
        <v>0</v>
      </c>
      <c r="R12" s="311">
        <f t="shared" si="12"/>
        <v>0</v>
      </c>
      <c r="S12" s="306">
        <f t="shared" si="13"/>
        <v>0</v>
      </c>
      <c r="T12" s="76">
        <f t="shared" si="4"/>
        <v>0</v>
      </c>
      <c r="U12" s="311">
        <f t="shared" si="14"/>
        <v>0</v>
      </c>
      <c r="V12" s="306">
        <f t="shared" si="15"/>
        <v>0</v>
      </c>
      <c r="W12" s="76">
        <f t="shared" si="5"/>
        <v>0</v>
      </c>
      <c r="X12" s="311">
        <f t="shared" si="16"/>
        <v>0</v>
      </c>
      <c r="Y12" s="306">
        <f t="shared" si="17"/>
        <v>0</v>
      </c>
      <c r="Z12" s="314">
        <f t="shared" si="6"/>
        <v>0</v>
      </c>
      <c r="AA12" s="42"/>
      <c r="AB12" s="231">
        <f t="shared" si="7"/>
        <v>0</v>
      </c>
      <c r="AC12" s="232">
        <f t="shared" ref="AC12:AF12" si="23">ROUND(AB12*(1+$K$2),0)</f>
        <v>0</v>
      </c>
      <c r="AD12" s="232">
        <f t="shared" si="23"/>
        <v>0</v>
      </c>
      <c r="AE12" s="232">
        <f t="shared" si="23"/>
        <v>0</v>
      </c>
      <c r="AF12" s="233">
        <f t="shared" si="23"/>
        <v>0</v>
      </c>
      <c r="AG12" s="112"/>
      <c r="AH12" s="113"/>
    </row>
    <row r="13" spans="1:34">
      <c r="A13" s="34"/>
      <c r="B13" s="32"/>
      <c r="C13" s="79"/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317">
        <v>0</v>
      </c>
      <c r="J13" s="695">
        <v>0</v>
      </c>
      <c r="K13" s="72">
        <f t="shared" si="0"/>
        <v>0</v>
      </c>
      <c r="L13" s="307">
        <f t="shared" si="1"/>
        <v>0</v>
      </c>
      <c r="M13" s="306">
        <f t="shared" si="9"/>
        <v>0</v>
      </c>
      <c r="N13" s="76">
        <f t="shared" si="2"/>
        <v>0</v>
      </c>
      <c r="O13" s="311">
        <f t="shared" si="10"/>
        <v>0</v>
      </c>
      <c r="P13" s="306">
        <f t="shared" si="11"/>
        <v>0</v>
      </c>
      <c r="Q13" s="76">
        <f t="shared" si="3"/>
        <v>0</v>
      </c>
      <c r="R13" s="311">
        <f t="shared" si="12"/>
        <v>0</v>
      </c>
      <c r="S13" s="306">
        <f t="shared" si="13"/>
        <v>0</v>
      </c>
      <c r="T13" s="76">
        <f t="shared" si="4"/>
        <v>0</v>
      </c>
      <c r="U13" s="311">
        <f t="shared" si="14"/>
        <v>0</v>
      </c>
      <c r="V13" s="306">
        <f t="shared" si="15"/>
        <v>0</v>
      </c>
      <c r="W13" s="76">
        <f t="shared" si="5"/>
        <v>0</v>
      </c>
      <c r="X13" s="311">
        <f t="shared" si="16"/>
        <v>0</v>
      </c>
      <c r="Y13" s="306">
        <f t="shared" si="17"/>
        <v>0</v>
      </c>
      <c r="Z13" s="314">
        <f t="shared" si="6"/>
        <v>0</v>
      </c>
      <c r="AA13" s="42"/>
      <c r="AB13" s="231">
        <f t="shared" si="7"/>
        <v>0</v>
      </c>
      <c r="AC13" s="232">
        <f t="shared" ref="AC13:AF13" si="24">ROUND(AB13*(1+$K$2),0)</f>
        <v>0</v>
      </c>
      <c r="AD13" s="232">
        <f t="shared" si="24"/>
        <v>0</v>
      </c>
      <c r="AE13" s="232">
        <f t="shared" si="24"/>
        <v>0</v>
      </c>
      <c r="AF13" s="233">
        <f t="shared" si="24"/>
        <v>0</v>
      </c>
      <c r="AG13" s="112"/>
      <c r="AH13" s="113"/>
    </row>
    <row r="14" spans="1:34">
      <c r="A14" s="34"/>
      <c r="B14" s="32"/>
      <c r="C14" s="79"/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317">
        <v>0</v>
      </c>
      <c r="J14" s="695">
        <v>0</v>
      </c>
      <c r="K14" s="72">
        <f t="shared" si="0"/>
        <v>0</v>
      </c>
      <c r="L14" s="307">
        <f t="shared" si="1"/>
        <v>0</v>
      </c>
      <c r="M14" s="306">
        <f t="shared" si="9"/>
        <v>0</v>
      </c>
      <c r="N14" s="76">
        <f t="shared" si="2"/>
        <v>0</v>
      </c>
      <c r="O14" s="311">
        <f t="shared" si="10"/>
        <v>0</v>
      </c>
      <c r="P14" s="306">
        <f t="shared" si="11"/>
        <v>0</v>
      </c>
      <c r="Q14" s="76">
        <f t="shared" si="3"/>
        <v>0</v>
      </c>
      <c r="R14" s="311">
        <f t="shared" si="12"/>
        <v>0</v>
      </c>
      <c r="S14" s="306">
        <f t="shared" si="13"/>
        <v>0</v>
      </c>
      <c r="T14" s="76">
        <f t="shared" si="4"/>
        <v>0</v>
      </c>
      <c r="U14" s="311">
        <f t="shared" si="14"/>
        <v>0</v>
      </c>
      <c r="V14" s="306">
        <f t="shared" si="15"/>
        <v>0</v>
      </c>
      <c r="W14" s="76">
        <f t="shared" si="5"/>
        <v>0</v>
      </c>
      <c r="X14" s="311">
        <f t="shared" si="16"/>
        <v>0</v>
      </c>
      <c r="Y14" s="306">
        <f t="shared" si="17"/>
        <v>0</v>
      </c>
      <c r="Z14" s="314">
        <f t="shared" si="6"/>
        <v>0</v>
      </c>
      <c r="AA14" s="42"/>
      <c r="AB14" s="231">
        <f t="shared" si="7"/>
        <v>0</v>
      </c>
      <c r="AC14" s="232">
        <f t="shared" ref="AC14:AF14" si="25">ROUND(AB14*(1+$K$2),0)</f>
        <v>0</v>
      </c>
      <c r="AD14" s="232">
        <f t="shared" si="25"/>
        <v>0</v>
      </c>
      <c r="AE14" s="232">
        <f t="shared" si="25"/>
        <v>0</v>
      </c>
      <c r="AF14" s="233">
        <f t="shared" si="25"/>
        <v>0</v>
      </c>
      <c r="AG14" s="112"/>
      <c r="AH14" s="113"/>
    </row>
    <row r="15" spans="1:34" ht="13.5" thickBot="1">
      <c r="A15" s="35"/>
      <c r="B15" s="33"/>
      <c r="C15" s="79"/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318">
        <v>0</v>
      </c>
      <c r="J15" s="695">
        <v>0</v>
      </c>
      <c r="K15" s="72">
        <f t="shared" si="0"/>
        <v>0</v>
      </c>
      <c r="L15" s="307">
        <f t="shared" si="1"/>
        <v>0</v>
      </c>
      <c r="M15" s="306">
        <f t="shared" si="9"/>
        <v>0</v>
      </c>
      <c r="N15" s="77">
        <f t="shared" si="2"/>
        <v>0</v>
      </c>
      <c r="O15" s="312">
        <f t="shared" si="10"/>
        <v>0</v>
      </c>
      <c r="P15" s="306">
        <f t="shared" si="11"/>
        <v>0</v>
      </c>
      <c r="Q15" s="77">
        <f t="shared" si="3"/>
        <v>0</v>
      </c>
      <c r="R15" s="312">
        <f t="shared" si="12"/>
        <v>0</v>
      </c>
      <c r="S15" s="306">
        <f t="shared" si="13"/>
        <v>0</v>
      </c>
      <c r="T15" s="77">
        <f t="shared" si="4"/>
        <v>0</v>
      </c>
      <c r="U15" s="312">
        <f t="shared" si="14"/>
        <v>0</v>
      </c>
      <c r="V15" s="306">
        <f t="shared" si="15"/>
        <v>0</v>
      </c>
      <c r="W15" s="77">
        <f t="shared" si="5"/>
        <v>0</v>
      </c>
      <c r="X15" s="312">
        <f t="shared" si="16"/>
        <v>0</v>
      </c>
      <c r="Y15" s="306">
        <f t="shared" si="17"/>
        <v>0</v>
      </c>
      <c r="Z15" s="314">
        <f t="shared" si="6"/>
        <v>0</v>
      </c>
      <c r="AA15" s="42"/>
      <c r="AB15" s="234">
        <f t="shared" si="7"/>
        <v>0</v>
      </c>
      <c r="AC15" s="235">
        <f t="shared" ref="AC15:AF15" si="26">ROUND(AB15*(1+$K$2),0)</f>
        <v>0</v>
      </c>
      <c r="AD15" s="235">
        <f t="shared" si="26"/>
        <v>0</v>
      </c>
      <c r="AE15" s="235">
        <f t="shared" si="26"/>
        <v>0</v>
      </c>
      <c r="AF15" s="236">
        <f t="shared" si="26"/>
        <v>0</v>
      </c>
      <c r="AG15" s="114"/>
      <c r="AH15" s="115"/>
    </row>
    <row r="16" spans="1:34" ht="13.5" thickBot="1">
      <c r="A16" s="377" t="s">
        <v>36</v>
      </c>
      <c r="B16" s="378"/>
      <c r="C16" s="378"/>
      <c r="D16" s="378"/>
      <c r="E16" s="378"/>
      <c r="F16" s="378"/>
      <c r="G16" s="378"/>
      <c r="H16" s="378"/>
      <c r="I16" s="378"/>
      <c r="J16" s="378"/>
      <c r="K16" s="73"/>
      <c r="L16" s="209">
        <f>ROUND(SUM(L6:L15),0)</f>
        <v>0</v>
      </c>
      <c r="M16" s="209">
        <f>ROUND(SUM(M6:M15),0)</f>
        <v>0</v>
      </c>
      <c r="N16" s="70"/>
      <c r="O16" s="209">
        <f>ROUND(SUM(O6:O15),0)</f>
        <v>0</v>
      </c>
      <c r="P16" s="209">
        <f>ROUND(SUM(P6:P15),0)</f>
        <v>0</v>
      </c>
      <c r="Q16" s="73"/>
      <c r="R16" s="209">
        <f>ROUND(SUM(R6:R15),0)</f>
        <v>0</v>
      </c>
      <c r="S16" s="209">
        <f>ROUND(SUM(S6:S15),0)</f>
        <v>0</v>
      </c>
      <c r="T16" s="73"/>
      <c r="U16" s="209">
        <f>ROUND(SUM(U6:U15),0)</f>
        <v>0</v>
      </c>
      <c r="V16" s="209">
        <f>ROUND(SUM(V6:V15),0)</f>
        <v>0</v>
      </c>
      <c r="W16" s="73"/>
      <c r="X16" s="209">
        <f>ROUND(SUM(X6:X15),0)</f>
        <v>0</v>
      </c>
      <c r="Y16" s="209">
        <f>ROUND(SUM(Y6:Y15),0)</f>
        <v>0</v>
      </c>
      <c r="Z16" s="315">
        <f>SUM(Z6:Z15)</f>
        <v>0</v>
      </c>
      <c r="AA16" s="39"/>
      <c r="AE16" s="3"/>
      <c r="AG16" s="39"/>
    </row>
    <row r="17" spans="1:33" ht="13.5" thickBot="1">
      <c r="A17" s="696" t="s">
        <v>37</v>
      </c>
      <c r="B17" s="697"/>
      <c r="C17" s="697"/>
      <c r="D17" s="697"/>
      <c r="E17" s="697"/>
      <c r="F17" s="697"/>
      <c r="G17" s="697"/>
      <c r="H17" s="697"/>
      <c r="I17" s="697"/>
      <c r="J17" s="697"/>
      <c r="K17" s="698"/>
      <c r="L17" s="699"/>
      <c r="M17" s="700">
        <f>SUM(L6:M15)</f>
        <v>0</v>
      </c>
      <c r="N17" s="698"/>
      <c r="O17" s="699"/>
      <c r="P17" s="700">
        <f>SUM(O6:P15)</f>
        <v>0</v>
      </c>
      <c r="Q17" s="698"/>
      <c r="R17" s="699"/>
      <c r="S17" s="700">
        <f>SUM(R6:S15)</f>
        <v>0</v>
      </c>
      <c r="T17" s="698"/>
      <c r="U17" s="699"/>
      <c r="V17" s="700">
        <f>SUM(U6:V15)</f>
        <v>0</v>
      </c>
      <c r="W17" s="698"/>
      <c r="X17" s="699"/>
      <c r="Y17" s="700">
        <f>SUM(X6:Y15)</f>
        <v>0</v>
      </c>
      <c r="Z17" s="701">
        <f>SUM(M17:Y17)</f>
        <v>0</v>
      </c>
      <c r="AA17" s="39"/>
      <c r="AE17" s="4"/>
      <c r="AG17" s="39"/>
    </row>
    <row r="18" spans="1:33" ht="5.25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21"/>
      <c r="AA18" s="38"/>
      <c r="AE18" s="3"/>
      <c r="AG18" s="38"/>
    </row>
    <row r="19" spans="1:33">
      <c r="A19" s="320" t="s">
        <v>38</v>
      </c>
      <c r="B19" s="30"/>
      <c r="C19" s="23"/>
      <c r="D19" s="23"/>
      <c r="E19" s="23"/>
      <c r="F19" s="23"/>
      <c r="G19" s="23"/>
      <c r="H19" s="23"/>
      <c r="I19" s="24"/>
      <c r="J19" s="24"/>
      <c r="K19" s="24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321"/>
      <c r="AA19" s="9"/>
      <c r="AE19" s="4"/>
      <c r="AG19" s="9"/>
    </row>
    <row r="20" spans="1:33">
      <c r="A20" s="486" t="s">
        <v>40</v>
      </c>
      <c r="B20" s="480"/>
      <c r="C20" s="480"/>
      <c r="D20" s="480"/>
      <c r="E20" s="480"/>
      <c r="F20" s="480"/>
      <c r="G20" s="480"/>
      <c r="H20" s="480"/>
      <c r="I20" s="480"/>
      <c r="J20" s="480"/>
      <c r="K20" s="74"/>
      <c r="L20" s="210"/>
      <c r="M20" s="211">
        <v>0</v>
      </c>
      <c r="N20" s="74"/>
      <c r="O20" s="210"/>
      <c r="P20" s="211">
        <v>0</v>
      </c>
      <c r="Q20" s="74"/>
      <c r="R20" s="210"/>
      <c r="S20" s="211">
        <v>0</v>
      </c>
      <c r="T20" s="74"/>
      <c r="U20" s="210"/>
      <c r="V20" s="211">
        <v>0</v>
      </c>
      <c r="W20" s="74"/>
      <c r="X20" s="210"/>
      <c r="Y20" s="211">
        <v>0</v>
      </c>
      <c r="Z20" s="322">
        <f>SUM(M20:Y20)</f>
        <v>0</v>
      </c>
      <c r="AA20" s="39"/>
      <c r="AE20" s="4"/>
      <c r="AG20" s="39"/>
    </row>
    <row r="21" spans="1:33">
      <c r="A21" s="487" t="s">
        <v>40</v>
      </c>
      <c r="B21" s="488"/>
      <c r="C21" s="488"/>
      <c r="D21" s="488"/>
      <c r="E21" s="488"/>
      <c r="F21" s="488"/>
      <c r="G21" s="488"/>
      <c r="H21" s="488"/>
      <c r="I21" s="488"/>
      <c r="J21" s="488"/>
      <c r="K21" s="75"/>
      <c r="L21" s="212"/>
      <c r="M21" s="213">
        <v>0</v>
      </c>
      <c r="N21" s="75"/>
      <c r="O21" s="212"/>
      <c r="P21" s="213">
        <v>0</v>
      </c>
      <c r="Q21" s="75"/>
      <c r="R21" s="212"/>
      <c r="S21" s="213">
        <v>0</v>
      </c>
      <c r="T21" s="75"/>
      <c r="U21" s="212"/>
      <c r="V21" s="213">
        <v>0</v>
      </c>
      <c r="W21" s="75"/>
      <c r="X21" s="212"/>
      <c r="Y21" s="213">
        <v>0</v>
      </c>
      <c r="Z21" s="323">
        <f>SUM(M21:Y21)</f>
        <v>0</v>
      </c>
      <c r="AA21" s="39"/>
      <c r="AE21" s="4"/>
      <c r="AG21" s="39"/>
    </row>
    <row r="22" spans="1:33">
      <c r="A22" s="388" t="s">
        <v>41</v>
      </c>
      <c r="B22" s="372"/>
      <c r="C22" s="372"/>
      <c r="D22" s="372"/>
      <c r="E22" s="372"/>
      <c r="F22" s="372"/>
      <c r="G22" s="372"/>
      <c r="H22" s="372"/>
      <c r="I22" s="372"/>
      <c r="J22" s="372"/>
      <c r="K22" s="135"/>
      <c r="L22" s="214"/>
      <c r="M22" s="215">
        <f>SUM(M20:M21)</f>
        <v>0</v>
      </c>
      <c r="N22" s="135"/>
      <c r="O22" s="214"/>
      <c r="P22" s="215">
        <f>SUM(P20:P21)</f>
        <v>0</v>
      </c>
      <c r="Q22" s="135"/>
      <c r="R22" s="214"/>
      <c r="S22" s="215">
        <f>SUM(S20:S21)</f>
        <v>0</v>
      </c>
      <c r="T22" s="135"/>
      <c r="U22" s="214"/>
      <c r="V22" s="215">
        <f>SUM(V20:V21)</f>
        <v>0</v>
      </c>
      <c r="W22" s="135"/>
      <c r="X22" s="214"/>
      <c r="Y22" s="215">
        <f>SUM(Y20:Y21)</f>
        <v>0</v>
      </c>
      <c r="Z22" s="324">
        <f t="shared" ref="Z22" si="27">SUM(Z20:Z21)</f>
        <v>0</v>
      </c>
      <c r="AA22" s="39"/>
      <c r="AE22" s="4"/>
      <c r="AG22" s="39"/>
    </row>
    <row r="23" spans="1:33" ht="5.25" customHeight="1">
      <c r="A23" s="515"/>
      <c r="B23" s="516"/>
      <c r="C23" s="516"/>
      <c r="D23" s="516"/>
      <c r="E23" s="516"/>
      <c r="F23" s="516"/>
      <c r="G23" s="516"/>
      <c r="H23" s="516"/>
      <c r="I23" s="516"/>
      <c r="J23" s="516"/>
      <c r="K23" s="516"/>
      <c r="L23" s="516"/>
      <c r="M23" s="516"/>
      <c r="N23" s="516"/>
      <c r="O23" s="516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22"/>
      <c r="AA23" s="59"/>
      <c r="AE23" s="4"/>
      <c r="AG23" s="59"/>
    </row>
    <row r="24" spans="1:33">
      <c r="A24" s="320" t="s">
        <v>42</v>
      </c>
      <c r="B24" s="30"/>
      <c r="C24" s="23"/>
      <c r="D24" s="23"/>
      <c r="E24" s="23"/>
      <c r="F24" s="23"/>
      <c r="G24" s="23"/>
      <c r="H24" s="23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321"/>
      <c r="AA24" s="9"/>
      <c r="AE24" s="4"/>
      <c r="AG24" s="9"/>
    </row>
    <row r="25" spans="1:33">
      <c r="A25" s="479" t="s">
        <v>116</v>
      </c>
      <c r="B25" s="485"/>
      <c r="C25" s="485"/>
      <c r="D25" s="485"/>
      <c r="E25" s="485"/>
      <c r="F25" s="485"/>
      <c r="G25" s="485"/>
      <c r="H25" s="485"/>
      <c r="I25" s="485"/>
      <c r="J25" s="485"/>
      <c r="K25" s="74"/>
      <c r="L25" s="210"/>
      <c r="M25" s="211">
        <v>0</v>
      </c>
      <c r="N25" s="74"/>
      <c r="O25" s="210"/>
      <c r="P25" s="211">
        <v>0</v>
      </c>
      <c r="Q25" s="74"/>
      <c r="R25" s="210"/>
      <c r="S25" s="211">
        <v>0</v>
      </c>
      <c r="T25" s="74"/>
      <c r="U25" s="210"/>
      <c r="V25" s="211">
        <v>0</v>
      </c>
      <c r="W25" s="74"/>
      <c r="X25" s="210"/>
      <c r="Y25" s="211">
        <v>0</v>
      </c>
      <c r="Z25" s="322">
        <f>SUM(M25:Y25)</f>
        <v>0</v>
      </c>
      <c r="AA25" s="39"/>
      <c r="AE25" s="4"/>
      <c r="AG25" s="39"/>
    </row>
    <row r="26" spans="1:33">
      <c r="A26" s="483" t="s">
        <v>117</v>
      </c>
      <c r="B26" s="484"/>
      <c r="C26" s="484"/>
      <c r="D26" s="484"/>
      <c r="E26" s="484"/>
      <c r="F26" s="484"/>
      <c r="G26" s="484"/>
      <c r="H26" s="484"/>
      <c r="I26" s="484"/>
      <c r="J26" s="484"/>
      <c r="K26" s="75"/>
      <c r="L26" s="212"/>
      <c r="M26" s="213">
        <v>0</v>
      </c>
      <c r="N26" s="75"/>
      <c r="O26" s="212"/>
      <c r="P26" s="213">
        <v>0</v>
      </c>
      <c r="Q26" s="75"/>
      <c r="R26" s="212"/>
      <c r="S26" s="213">
        <v>0</v>
      </c>
      <c r="T26" s="75"/>
      <c r="U26" s="212"/>
      <c r="V26" s="213">
        <v>0</v>
      </c>
      <c r="W26" s="75"/>
      <c r="X26" s="212"/>
      <c r="Y26" s="213">
        <v>0</v>
      </c>
      <c r="Z26" s="323">
        <f>SUM(M26:Y26)</f>
        <v>0</v>
      </c>
      <c r="AA26" s="39"/>
      <c r="AE26" s="4"/>
      <c r="AG26" s="39"/>
    </row>
    <row r="27" spans="1:33">
      <c r="A27" s="388" t="s">
        <v>45</v>
      </c>
      <c r="B27" s="372"/>
      <c r="C27" s="372"/>
      <c r="D27" s="372"/>
      <c r="E27" s="372"/>
      <c r="F27" s="372"/>
      <c r="G27" s="372"/>
      <c r="H27" s="372"/>
      <c r="I27" s="372"/>
      <c r="J27" s="372"/>
      <c r="K27" s="135"/>
      <c r="L27" s="214"/>
      <c r="M27" s="215">
        <f>SUM(M25:M26)</f>
        <v>0</v>
      </c>
      <c r="N27" s="135"/>
      <c r="O27" s="214"/>
      <c r="P27" s="215">
        <f>SUM(P25:P26)</f>
        <v>0</v>
      </c>
      <c r="Q27" s="135"/>
      <c r="R27" s="214"/>
      <c r="S27" s="215">
        <f>SUM(S25:S26)</f>
        <v>0</v>
      </c>
      <c r="T27" s="135"/>
      <c r="U27" s="214"/>
      <c r="V27" s="215">
        <f>SUM(V25:V26)</f>
        <v>0</v>
      </c>
      <c r="W27" s="135"/>
      <c r="X27" s="214"/>
      <c r="Y27" s="215">
        <f>SUM(Y25:Y26)</f>
        <v>0</v>
      </c>
      <c r="Z27" s="324">
        <f t="shared" ref="Z27" si="28">SUM(Z25:Z26)</f>
        <v>0</v>
      </c>
      <c r="AA27" s="39"/>
      <c r="AE27" s="4"/>
      <c r="AG27" s="39"/>
    </row>
    <row r="28" spans="1:33" ht="5.25" customHeight="1">
      <c r="A28" s="499"/>
      <c r="B28" s="419"/>
      <c r="C28" s="420"/>
      <c r="D28" s="421"/>
      <c r="E28" s="421"/>
      <c r="F28" s="421"/>
      <c r="G28" s="421"/>
      <c r="H28" s="421"/>
      <c r="I28" s="422"/>
      <c r="J28" s="422"/>
      <c r="K28" s="422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544"/>
      <c r="AA28" s="9"/>
      <c r="AE28" s="4"/>
      <c r="AG28" s="9"/>
    </row>
    <row r="29" spans="1:33">
      <c r="A29" s="859" t="s">
        <v>46</v>
      </c>
      <c r="B29" s="860"/>
      <c r="C29" s="27"/>
      <c r="D29" s="27"/>
      <c r="E29" s="27"/>
      <c r="F29" s="27"/>
      <c r="G29" s="27"/>
      <c r="H29" s="27"/>
      <c r="I29" s="28"/>
      <c r="J29" s="28"/>
      <c r="K29" s="28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25"/>
      <c r="AA29" s="9"/>
      <c r="AE29" s="4"/>
      <c r="AG29" s="9"/>
    </row>
    <row r="30" spans="1:33" ht="12.75" customHeight="1">
      <c r="A30" s="479" t="s">
        <v>118</v>
      </c>
      <c r="B30" s="480"/>
      <c r="C30" s="480"/>
      <c r="D30" s="480"/>
      <c r="E30" s="480"/>
      <c r="F30" s="480"/>
      <c r="G30" s="480"/>
      <c r="H30" s="480"/>
      <c r="I30" s="480"/>
      <c r="J30" s="480"/>
      <c r="K30" s="74"/>
      <c r="L30" s="210"/>
      <c r="M30" s="211">
        <v>0</v>
      </c>
      <c r="N30" s="74"/>
      <c r="O30" s="210"/>
      <c r="P30" s="211">
        <v>0</v>
      </c>
      <c r="Q30" s="74"/>
      <c r="R30" s="210"/>
      <c r="S30" s="211">
        <v>0</v>
      </c>
      <c r="T30" s="74"/>
      <c r="U30" s="210"/>
      <c r="V30" s="211">
        <v>0</v>
      </c>
      <c r="W30" s="74"/>
      <c r="X30" s="210"/>
      <c r="Y30" s="211">
        <v>0</v>
      </c>
      <c r="Z30" s="326">
        <f>SUM(M30:Y30)</f>
        <v>0</v>
      </c>
      <c r="AA30" s="43"/>
      <c r="AE30" s="4"/>
      <c r="AG30" s="43"/>
    </row>
    <row r="31" spans="1:33">
      <c r="A31" s="481" t="s">
        <v>119</v>
      </c>
      <c r="B31" s="482"/>
      <c r="C31" s="482"/>
      <c r="D31" s="482"/>
      <c r="E31" s="482"/>
      <c r="F31" s="482"/>
      <c r="G31" s="482"/>
      <c r="H31" s="482"/>
      <c r="I31" s="482"/>
      <c r="J31" s="482"/>
      <c r="K31" s="96"/>
      <c r="L31" s="216"/>
      <c r="M31" s="217">
        <v>0</v>
      </c>
      <c r="N31" s="96"/>
      <c r="O31" s="216"/>
      <c r="P31" s="217">
        <v>0</v>
      </c>
      <c r="Q31" s="96"/>
      <c r="R31" s="216"/>
      <c r="S31" s="217">
        <v>0</v>
      </c>
      <c r="T31" s="96"/>
      <c r="U31" s="216"/>
      <c r="V31" s="217">
        <v>0</v>
      </c>
      <c r="W31" s="96"/>
      <c r="X31" s="216"/>
      <c r="Y31" s="217">
        <v>0</v>
      </c>
      <c r="Z31" s="327">
        <f>SUM(M31:Y31)</f>
        <v>0</v>
      </c>
      <c r="AA31" s="43"/>
      <c r="AG31" s="43"/>
    </row>
    <row r="32" spans="1:33">
      <c r="A32" s="481" t="s">
        <v>42</v>
      </c>
      <c r="B32" s="482"/>
      <c r="C32" s="482"/>
      <c r="D32" s="482"/>
      <c r="E32" s="482"/>
      <c r="F32" s="482"/>
      <c r="G32" s="482"/>
      <c r="H32" s="482"/>
      <c r="I32" s="482"/>
      <c r="J32" s="482"/>
      <c r="K32" s="96"/>
      <c r="L32" s="216"/>
      <c r="M32" s="217">
        <v>0</v>
      </c>
      <c r="N32" s="96"/>
      <c r="O32" s="216"/>
      <c r="P32" s="217">
        <v>0</v>
      </c>
      <c r="Q32" s="96"/>
      <c r="R32" s="216"/>
      <c r="S32" s="217">
        <v>0</v>
      </c>
      <c r="T32" s="96"/>
      <c r="U32" s="216"/>
      <c r="V32" s="217">
        <v>0</v>
      </c>
      <c r="W32" s="96"/>
      <c r="X32" s="216"/>
      <c r="Y32" s="217">
        <v>0</v>
      </c>
      <c r="Z32" s="327">
        <f>SUM(M32:Y32)</f>
        <v>0</v>
      </c>
      <c r="AA32" s="43"/>
      <c r="AG32" s="43"/>
    </row>
    <row r="33" spans="1:33">
      <c r="A33" s="481" t="s">
        <v>120</v>
      </c>
      <c r="B33" s="482"/>
      <c r="C33" s="482"/>
      <c r="D33" s="482"/>
      <c r="E33" s="482"/>
      <c r="F33" s="482"/>
      <c r="G33" s="482"/>
      <c r="H33" s="482"/>
      <c r="I33" s="482"/>
      <c r="J33" s="482"/>
      <c r="K33" s="96"/>
      <c r="L33" s="216"/>
      <c r="M33" s="217">
        <v>0</v>
      </c>
      <c r="N33" s="96"/>
      <c r="O33" s="216"/>
      <c r="P33" s="217">
        <v>0</v>
      </c>
      <c r="Q33" s="96"/>
      <c r="R33" s="216"/>
      <c r="S33" s="217">
        <v>0</v>
      </c>
      <c r="T33" s="96"/>
      <c r="U33" s="216"/>
      <c r="V33" s="217">
        <v>0</v>
      </c>
      <c r="W33" s="96"/>
      <c r="X33" s="216"/>
      <c r="Y33" s="217">
        <v>0</v>
      </c>
      <c r="Z33" s="327">
        <f>SUM(M33:Y33)</f>
        <v>0</v>
      </c>
      <c r="AA33" s="43"/>
      <c r="AG33" s="43"/>
    </row>
    <row r="34" spans="1:33">
      <c r="A34" s="483" t="s">
        <v>121</v>
      </c>
      <c r="B34" s="484"/>
      <c r="C34" s="484"/>
      <c r="D34" s="484"/>
      <c r="E34" s="484"/>
      <c r="F34" s="484"/>
      <c r="G34" s="484"/>
      <c r="H34" s="484"/>
      <c r="I34" s="484"/>
      <c r="J34" s="484"/>
      <c r="K34" s="75"/>
      <c r="L34" s="212"/>
      <c r="M34" s="213">
        <v>0</v>
      </c>
      <c r="N34" s="75"/>
      <c r="O34" s="212"/>
      <c r="P34" s="213">
        <v>0</v>
      </c>
      <c r="Q34" s="75"/>
      <c r="R34" s="212"/>
      <c r="S34" s="213">
        <v>0</v>
      </c>
      <c r="T34" s="75"/>
      <c r="U34" s="212"/>
      <c r="V34" s="213">
        <v>0</v>
      </c>
      <c r="W34" s="75"/>
      <c r="X34" s="212"/>
      <c r="Y34" s="213">
        <v>0</v>
      </c>
      <c r="Z34" s="341">
        <f>SUM(M34:Y34)</f>
        <v>0</v>
      </c>
      <c r="AA34" s="39"/>
      <c r="AG34" s="39"/>
    </row>
    <row r="35" spans="1:33">
      <c r="A35" s="388" t="s">
        <v>52</v>
      </c>
      <c r="B35" s="372"/>
      <c r="C35" s="372"/>
      <c r="D35" s="372"/>
      <c r="E35" s="372"/>
      <c r="F35" s="372"/>
      <c r="G35" s="372"/>
      <c r="H35" s="372"/>
      <c r="I35" s="372"/>
      <c r="J35" s="372"/>
      <c r="K35" s="135"/>
      <c r="L35" s="214"/>
      <c r="M35" s="215">
        <f>SUM(M30:M34)</f>
        <v>0</v>
      </c>
      <c r="N35" s="135"/>
      <c r="O35" s="214"/>
      <c r="P35" s="215">
        <f>SUM(P30:P34)</f>
        <v>0</v>
      </c>
      <c r="Q35" s="135"/>
      <c r="R35" s="214"/>
      <c r="S35" s="215">
        <f>SUM(S30:S34)</f>
        <v>0</v>
      </c>
      <c r="T35" s="135"/>
      <c r="U35" s="214"/>
      <c r="V35" s="215">
        <f>SUM(V30:V34)</f>
        <v>0</v>
      </c>
      <c r="W35" s="135"/>
      <c r="X35" s="214"/>
      <c r="Y35" s="215">
        <f>SUM(Y30:Y34)</f>
        <v>0</v>
      </c>
      <c r="Z35" s="342">
        <f>SUM(Z30:Z34)</f>
        <v>0</v>
      </c>
      <c r="AA35" s="39"/>
      <c r="AG35" s="39"/>
    </row>
    <row r="36" spans="1:33" s="414" customFormat="1" ht="5.25" customHeight="1">
      <c r="A36" s="489"/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1"/>
      <c r="M36" s="491"/>
      <c r="N36" s="492"/>
      <c r="O36" s="491"/>
      <c r="P36" s="491"/>
      <c r="Q36" s="492"/>
      <c r="R36" s="491"/>
      <c r="S36" s="491"/>
      <c r="T36" s="492"/>
      <c r="U36" s="491"/>
      <c r="V36" s="491"/>
      <c r="W36" s="492"/>
      <c r="X36" s="491"/>
      <c r="Y36" s="491"/>
      <c r="Z36" s="493"/>
      <c r="AA36" s="494"/>
      <c r="AG36" s="494"/>
    </row>
    <row r="37" spans="1:33">
      <c r="A37" s="328" t="s">
        <v>53</v>
      </c>
      <c r="B37" s="31"/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43"/>
      <c r="AA37" s="9"/>
      <c r="AG37" s="9"/>
    </row>
    <row r="38" spans="1:33" ht="12.75" customHeight="1">
      <c r="A38" s="475" t="s">
        <v>60</v>
      </c>
      <c r="B38" s="379"/>
      <c r="C38" s="379"/>
      <c r="D38" s="379"/>
      <c r="E38" s="379"/>
      <c r="F38" s="379"/>
      <c r="G38" s="379"/>
      <c r="H38" s="379"/>
      <c r="I38" s="379"/>
      <c r="J38" s="379"/>
      <c r="K38" s="74"/>
      <c r="L38" s="210"/>
      <c r="M38" s="211">
        <v>0</v>
      </c>
      <c r="N38" s="74"/>
      <c r="O38" s="210"/>
      <c r="P38" s="211">
        <v>0</v>
      </c>
      <c r="Q38" s="74"/>
      <c r="R38" s="210"/>
      <c r="S38" s="211">
        <v>0</v>
      </c>
      <c r="T38" s="74"/>
      <c r="U38" s="210"/>
      <c r="V38" s="211">
        <v>0</v>
      </c>
      <c r="W38" s="74"/>
      <c r="X38" s="210"/>
      <c r="Y38" s="211">
        <v>0</v>
      </c>
      <c r="Z38" s="326">
        <f>SUM(M38:Y38)</f>
        <v>0</v>
      </c>
      <c r="AA38" s="43"/>
      <c r="AG38" s="43"/>
    </row>
    <row r="39" spans="1:33">
      <c r="A39" s="476" t="s">
        <v>122</v>
      </c>
      <c r="B39" s="471"/>
      <c r="C39" s="471"/>
      <c r="D39" s="471"/>
      <c r="E39" s="471"/>
      <c r="F39" s="471"/>
      <c r="G39" s="471"/>
      <c r="H39" s="471"/>
      <c r="I39" s="471"/>
      <c r="J39" s="471"/>
      <c r="K39" s="96"/>
      <c r="L39" s="216"/>
      <c r="M39" s="217">
        <v>0</v>
      </c>
      <c r="N39" s="96"/>
      <c r="O39" s="216"/>
      <c r="P39" s="217">
        <v>0</v>
      </c>
      <c r="Q39" s="96"/>
      <c r="R39" s="216"/>
      <c r="S39" s="217">
        <v>0</v>
      </c>
      <c r="T39" s="96"/>
      <c r="U39" s="216"/>
      <c r="V39" s="217">
        <v>0</v>
      </c>
      <c r="W39" s="96"/>
      <c r="X39" s="216"/>
      <c r="Y39" s="217">
        <v>0</v>
      </c>
      <c r="Z39" s="327">
        <f t="shared" ref="Z39:Z45" si="29">SUM(M39:Y39)</f>
        <v>0</v>
      </c>
      <c r="AA39" s="43"/>
      <c r="AG39" s="43"/>
    </row>
    <row r="40" spans="1:33">
      <c r="A40" s="476" t="s">
        <v>123</v>
      </c>
      <c r="B40" s="471"/>
      <c r="C40" s="471"/>
      <c r="D40" s="471"/>
      <c r="E40" s="471"/>
      <c r="F40" s="471"/>
      <c r="G40" s="471"/>
      <c r="H40" s="471"/>
      <c r="I40" s="471"/>
      <c r="J40" s="471"/>
      <c r="K40" s="96"/>
      <c r="L40" s="216"/>
      <c r="M40" s="217">
        <v>0</v>
      </c>
      <c r="N40" s="96"/>
      <c r="O40" s="216"/>
      <c r="P40" s="217">
        <v>0</v>
      </c>
      <c r="Q40" s="96"/>
      <c r="R40" s="216"/>
      <c r="S40" s="217">
        <v>0</v>
      </c>
      <c r="T40" s="96"/>
      <c r="U40" s="216"/>
      <c r="V40" s="217">
        <v>0</v>
      </c>
      <c r="W40" s="96"/>
      <c r="X40" s="216"/>
      <c r="Y40" s="217">
        <v>0</v>
      </c>
      <c r="Z40" s="327">
        <f t="shared" si="29"/>
        <v>0</v>
      </c>
      <c r="AA40" s="43"/>
      <c r="AG40" s="43"/>
    </row>
    <row r="41" spans="1:33" ht="12.75" customHeight="1">
      <c r="A41" s="477" t="s">
        <v>124</v>
      </c>
      <c r="B41" s="448"/>
      <c r="C41" s="448"/>
      <c r="D41" s="448"/>
      <c r="E41" s="448"/>
      <c r="F41" s="448"/>
      <c r="G41" s="448"/>
      <c r="H41" s="472"/>
      <c r="I41" s="717">
        <v>0.05</v>
      </c>
      <c r="J41" s="718">
        <v>0</v>
      </c>
      <c r="K41" s="97"/>
      <c r="L41" s="329"/>
      <c r="M41" s="219">
        <f>J41</f>
        <v>0</v>
      </c>
      <c r="N41" s="97"/>
      <c r="O41" s="329"/>
      <c r="P41" s="219">
        <f>ROUND(M41*(1+$I$41),0)</f>
        <v>0</v>
      </c>
      <c r="Q41" s="97"/>
      <c r="R41" s="329"/>
      <c r="S41" s="219">
        <f>ROUND(P41*(1+$I$41),0)</f>
        <v>0</v>
      </c>
      <c r="T41" s="97"/>
      <c r="U41" s="329"/>
      <c r="V41" s="219">
        <f>ROUND(S41*(1+$I$41),0)</f>
        <v>0</v>
      </c>
      <c r="W41" s="97"/>
      <c r="X41" s="329"/>
      <c r="Y41" s="219">
        <f>ROUND(V41*(1+$I$41),0)</f>
        <v>0</v>
      </c>
      <c r="Z41" s="327">
        <f t="shared" si="29"/>
        <v>0</v>
      </c>
      <c r="AA41" s="39"/>
      <c r="AG41" s="39"/>
    </row>
    <row r="42" spans="1:33" ht="12.75" customHeight="1">
      <c r="A42" s="476" t="s">
        <v>125</v>
      </c>
      <c r="B42" s="471"/>
      <c r="C42" s="473"/>
      <c r="D42" s="471"/>
      <c r="E42" s="471"/>
      <c r="F42" s="471"/>
      <c r="G42" s="471"/>
      <c r="H42" s="471"/>
      <c r="I42" s="471"/>
      <c r="J42" s="471"/>
      <c r="K42" s="96"/>
      <c r="L42" s="216"/>
      <c r="M42" s="217">
        <v>0</v>
      </c>
      <c r="N42" s="96"/>
      <c r="O42" s="216"/>
      <c r="P42" s="217">
        <v>0</v>
      </c>
      <c r="Q42" s="96"/>
      <c r="R42" s="216"/>
      <c r="S42" s="217">
        <v>0</v>
      </c>
      <c r="T42" s="96"/>
      <c r="U42" s="216"/>
      <c r="V42" s="217">
        <v>0</v>
      </c>
      <c r="W42" s="96"/>
      <c r="X42" s="216"/>
      <c r="Y42" s="217">
        <v>0</v>
      </c>
      <c r="Z42" s="327">
        <f t="shared" si="29"/>
        <v>0</v>
      </c>
      <c r="AA42" s="39"/>
      <c r="AG42" s="39"/>
    </row>
    <row r="43" spans="1:33" ht="12.75" customHeight="1">
      <c r="A43" s="476" t="s">
        <v>126</v>
      </c>
      <c r="B43" s="471"/>
      <c r="C43" s="473"/>
      <c r="D43" s="471"/>
      <c r="E43" s="471"/>
      <c r="F43" s="471"/>
      <c r="G43" s="471"/>
      <c r="H43" s="471"/>
      <c r="I43" s="471"/>
      <c r="J43" s="471"/>
      <c r="K43" s="96"/>
      <c r="L43" s="216"/>
      <c r="M43" s="217">
        <v>0</v>
      </c>
      <c r="N43" s="96"/>
      <c r="O43" s="216"/>
      <c r="P43" s="217">
        <v>0</v>
      </c>
      <c r="Q43" s="96"/>
      <c r="R43" s="216"/>
      <c r="S43" s="217">
        <v>0</v>
      </c>
      <c r="T43" s="96"/>
      <c r="U43" s="216"/>
      <c r="V43" s="217">
        <v>0</v>
      </c>
      <c r="W43" s="96"/>
      <c r="X43" s="216"/>
      <c r="Y43" s="217">
        <v>0</v>
      </c>
      <c r="Z43" s="327">
        <f t="shared" si="29"/>
        <v>0</v>
      </c>
      <c r="AA43" s="39"/>
      <c r="AG43" s="39"/>
    </row>
    <row r="44" spans="1:33">
      <c r="A44" s="477" t="s">
        <v>127</v>
      </c>
      <c r="B44" s="448"/>
      <c r="C44" s="448"/>
      <c r="D44" s="448"/>
      <c r="E44" s="448"/>
      <c r="F44" s="448"/>
      <c r="G44" s="448"/>
      <c r="H44" s="448"/>
      <c r="I44" s="448"/>
      <c r="J44" s="448"/>
      <c r="K44" s="96"/>
      <c r="L44" s="216"/>
      <c r="M44" s="217">
        <v>0</v>
      </c>
      <c r="N44" s="96"/>
      <c r="O44" s="216"/>
      <c r="P44" s="217">
        <v>0</v>
      </c>
      <c r="Q44" s="96"/>
      <c r="R44" s="216"/>
      <c r="S44" s="217">
        <v>0</v>
      </c>
      <c r="T44" s="96"/>
      <c r="U44" s="216"/>
      <c r="V44" s="217">
        <v>0</v>
      </c>
      <c r="W44" s="96"/>
      <c r="X44" s="216"/>
      <c r="Y44" s="217">
        <v>0</v>
      </c>
      <c r="Z44" s="327">
        <f t="shared" si="29"/>
        <v>0</v>
      </c>
      <c r="AA44" s="39"/>
      <c r="AG44" s="39"/>
    </row>
    <row r="45" spans="1:33">
      <c r="A45" s="478" t="s">
        <v>121</v>
      </c>
      <c r="B45" s="474"/>
      <c r="C45" s="474"/>
      <c r="D45" s="474"/>
      <c r="E45" s="474"/>
      <c r="F45" s="474"/>
      <c r="G45" s="474"/>
      <c r="H45" s="474"/>
      <c r="I45" s="474"/>
      <c r="J45" s="474"/>
      <c r="K45" s="75"/>
      <c r="L45" s="212"/>
      <c r="M45" s="213">
        <v>0</v>
      </c>
      <c r="N45" s="75"/>
      <c r="O45" s="212"/>
      <c r="P45" s="213">
        <v>0</v>
      </c>
      <c r="Q45" s="75"/>
      <c r="R45" s="212"/>
      <c r="S45" s="213">
        <v>0</v>
      </c>
      <c r="T45" s="75"/>
      <c r="U45" s="212"/>
      <c r="V45" s="213">
        <v>0</v>
      </c>
      <c r="W45" s="75"/>
      <c r="X45" s="212"/>
      <c r="Y45" s="213">
        <v>0</v>
      </c>
      <c r="Z45" s="330">
        <f t="shared" si="29"/>
        <v>0</v>
      </c>
      <c r="AA45" s="39"/>
      <c r="AG45" s="39"/>
    </row>
    <row r="46" spans="1:33">
      <c r="A46" s="388" t="s">
        <v>70</v>
      </c>
      <c r="B46" s="372"/>
      <c r="C46" s="372"/>
      <c r="D46" s="372"/>
      <c r="E46" s="372"/>
      <c r="F46" s="372"/>
      <c r="G46" s="372"/>
      <c r="H46" s="372"/>
      <c r="I46" s="372"/>
      <c r="J46" s="382"/>
      <c r="K46" s="135"/>
      <c r="L46" s="214"/>
      <c r="M46" s="215">
        <f>SUM(M38:M45)</f>
        <v>0</v>
      </c>
      <c r="N46" s="135"/>
      <c r="O46" s="214"/>
      <c r="P46" s="215">
        <f>SUM(P38:P45)</f>
        <v>0</v>
      </c>
      <c r="Q46" s="135"/>
      <c r="R46" s="214"/>
      <c r="S46" s="215">
        <f>SUM(S38:S45)</f>
        <v>0</v>
      </c>
      <c r="T46" s="135"/>
      <c r="U46" s="214"/>
      <c r="V46" s="215">
        <f>SUM(V38:V45)</f>
        <v>0</v>
      </c>
      <c r="W46" s="135"/>
      <c r="X46" s="214"/>
      <c r="Y46" s="215">
        <f>SUM(Y38:Y45)</f>
        <v>0</v>
      </c>
      <c r="Z46" s="342">
        <f t="shared" ref="Z46" si="30">SUM(Z38:Z45)</f>
        <v>0</v>
      </c>
      <c r="AA46" s="39"/>
      <c r="AG46" s="39"/>
    </row>
    <row r="47" spans="1:33" s="414" customFormat="1" ht="5.25" customHeight="1">
      <c r="A47" s="495"/>
      <c r="B47" s="496"/>
      <c r="C47" s="421"/>
      <c r="D47" s="497"/>
      <c r="E47" s="497"/>
      <c r="F47" s="497"/>
      <c r="G47" s="497"/>
      <c r="H47" s="497"/>
      <c r="I47" s="422"/>
      <c r="J47" s="422"/>
      <c r="K47" s="422"/>
      <c r="L47" s="425"/>
      <c r="M47" s="425"/>
      <c r="N47" s="425"/>
      <c r="O47" s="425"/>
      <c r="P47" s="425"/>
      <c r="Q47" s="425"/>
      <c r="R47" s="425"/>
      <c r="S47" s="425"/>
      <c r="T47" s="425"/>
      <c r="U47" s="425"/>
      <c r="V47" s="425"/>
      <c r="W47" s="425"/>
      <c r="X47" s="425"/>
      <c r="Y47" s="425"/>
      <c r="Z47" s="498"/>
      <c r="AA47" s="425"/>
      <c r="AG47" s="425"/>
    </row>
    <row r="48" spans="1:33">
      <c r="A48" s="320" t="s">
        <v>71</v>
      </c>
      <c r="B48" s="30"/>
      <c r="C48" s="23"/>
      <c r="D48" s="23"/>
      <c r="E48" s="23"/>
      <c r="F48" s="23"/>
      <c r="G48" s="23"/>
      <c r="H48" s="23"/>
      <c r="I48" s="24"/>
      <c r="J48" s="24"/>
      <c r="K48" s="24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345"/>
      <c r="AA48" s="9"/>
      <c r="AE48" s="4"/>
      <c r="AG48" s="9"/>
    </row>
    <row r="49" spans="1:35">
      <c r="A49" s="332"/>
      <c r="B49" s="61"/>
      <c r="C49" s="61"/>
      <c r="D49" s="61"/>
      <c r="E49" s="61"/>
      <c r="F49" s="61"/>
      <c r="G49" s="61"/>
      <c r="H49" s="61"/>
      <c r="I49" s="828" t="s">
        <v>72</v>
      </c>
      <c r="J49" s="830"/>
      <c r="K49" s="98"/>
      <c r="L49" s="308"/>
      <c r="M49" s="222">
        <v>0</v>
      </c>
      <c r="N49" s="98"/>
      <c r="O49" s="308"/>
      <c r="P49" s="222">
        <v>0</v>
      </c>
      <c r="Q49" s="98"/>
      <c r="R49" s="308"/>
      <c r="S49" s="222">
        <v>0</v>
      </c>
      <c r="T49" s="98"/>
      <c r="U49" s="308"/>
      <c r="V49" s="222">
        <v>0</v>
      </c>
      <c r="W49" s="98"/>
      <c r="X49" s="308"/>
      <c r="Y49" s="222">
        <v>0</v>
      </c>
      <c r="Z49" s="322">
        <f>SUM(M49:Y49)</f>
        <v>0</v>
      </c>
      <c r="AA49" s="39"/>
      <c r="AE49" s="4"/>
      <c r="AG49" s="39"/>
    </row>
    <row r="50" spans="1:35">
      <c r="A50" s="333" t="s">
        <v>73</v>
      </c>
      <c r="B50" s="846"/>
      <c r="C50" s="846"/>
      <c r="D50" s="846"/>
      <c r="E50" s="134"/>
      <c r="F50" s="134"/>
      <c r="G50" s="134"/>
      <c r="H50" s="134"/>
      <c r="I50" s="831" t="s">
        <v>74</v>
      </c>
      <c r="J50" s="833"/>
      <c r="K50" s="99"/>
      <c r="L50" s="216"/>
      <c r="M50" s="217">
        <v>0</v>
      </c>
      <c r="N50" s="99"/>
      <c r="O50" s="216"/>
      <c r="P50" s="217">
        <v>0</v>
      </c>
      <c r="Q50" s="99"/>
      <c r="R50" s="216"/>
      <c r="S50" s="217">
        <v>0</v>
      </c>
      <c r="T50" s="99"/>
      <c r="U50" s="216"/>
      <c r="V50" s="217">
        <v>0</v>
      </c>
      <c r="W50" s="99"/>
      <c r="X50" s="216"/>
      <c r="Y50" s="217">
        <v>0</v>
      </c>
      <c r="Z50" s="334">
        <f>SUM(M50:Y50)</f>
        <v>0</v>
      </c>
      <c r="AA50" s="39"/>
      <c r="AE50" s="4"/>
      <c r="AG50" s="39"/>
    </row>
    <row r="51" spans="1:35" s="11" customFormat="1">
      <c r="A51" s="335"/>
      <c r="B51" s="67"/>
      <c r="C51" s="67"/>
      <c r="D51" s="67"/>
      <c r="E51" s="67"/>
      <c r="F51" s="67"/>
      <c r="G51" s="67"/>
      <c r="H51" s="67"/>
      <c r="I51" s="825" t="s">
        <v>75</v>
      </c>
      <c r="J51" s="827"/>
      <c r="K51" s="100"/>
      <c r="L51" s="223"/>
      <c r="M51" s="224">
        <f>M49+M50</f>
        <v>0</v>
      </c>
      <c r="N51" s="100"/>
      <c r="O51" s="223"/>
      <c r="P51" s="224">
        <f>P49+P50</f>
        <v>0</v>
      </c>
      <c r="Q51" s="100"/>
      <c r="R51" s="223"/>
      <c r="S51" s="224">
        <f>S49+S50</f>
        <v>0</v>
      </c>
      <c r="T51" s="100"/>
      <c r="U51" s="223"/>
      <c r="V51" s="224">
        <f>V49+V50</f>
        <v>0</v>
      </c>
      <c r="W51" s="100"/>
      <c r="X51" s="223"/>
      <c r="Y51" s="224">
        <f>Y49+Y50</f>
        <v>0</v>
      </c>
      <c r="Z51" s="336">
        <f>SUM(Z49:Z50)</f>
        <v>0</v>
      </c>
      <c r="AA51" s="44"/>
      <c r="AE51" s="12"/>
      <c r="AG51" s="44"/>
    </row>
    <row r="52" spans="1:35">
      <c r="A52" s="337"/>
      <c r="B52" s="68"/>
      <c r="C52" s="68"/>
      <c r="D52" s="68"/>
      <c r="E52" s="68"/>
      <c r="F52" s="68"/>
      <c r="G52" s="68"/>
      <c r="H52" s="68"/>
      <c r="I52" s="828" t="s">
        <v>72</v>
      </c>
      <c r="J52" s="830"/>
      <c r="K52" s="98"/>
      <c r="L52" s="308"/>
      <c r="M52" s="222">
        <v>0</v>
      </c>
      <c r="N52" s="98"/>
      <c r="O52" s="308"/>
      <c r="P52" s="222">
        <v>0</v>
      </c>
      <c r="Q52" s="98"/>
      <c r="R52" s="308"/>
      <c r="S52" s="222">
        <v>0</v>
      </c>
      <c r="T52" s="98"/>
      <c r="U52" s="308"/>
      <c r="V52" s="222">
        <v>0</v>
      </c>
      <c r="W52" s="98"/>
      <c r="X52" s="308"/>
      <c r="Y52" s="222">
        <v>0</v>
      </c>
      <c r="Z52" s="322">
        <f t="shared" ref="Z52:Z53" si="31">SUM(M52:Y52)</f>
        <v>0</v>
      </c>
      <c r="AA52" s="39"/>
      <c r="AE52" s="4"/>
      <c r="AG52" s="39"/>
    </row>
    <row r="53" spans="1:35">
      <c r="A53" s="333" t="s">
        <v>76</v>
      </c>
      <c r="B53" s="846"/>
      <c r="C53" s="846"/>
      <c r="D53" s="846"/>
      <c r="E53" s="134"/>
      <c r="F53" s="134"/>
      <c r="G53" s="134"/>
      <c r="H53" s="134"/>
      <c r="I53" s="831" t="s">
        <v>74</v>
      </c>
      <c r="J53" s="833"/>
      <c r="K53" s="99"/>
      <c r="L53" s="216"/>
      <c r="M53" s="217">
        <v>0</v>
      </c>
      <c r="N53" s="99"/>
      <c r="O53" s="216"/>
      <c r="P53" s="217">
        <v>0</v>
      </c>
      <c r="Q53" s="99"/>
      <c r="R53" s="216"/>
      <c r="S53" s="217">
        <v>0</v>
      </c>
      <c r="T53" s="99"/>
      <c r="U53" s="216"/>
      <c r="V53" s="217">
        <v>0</v>
      </c>
      <c r="W53" s="99"/>
      <c r="X53" s="216"/>
      <c r="Y53" s="217">
        <v>0</v>
      </c>
      <c r="Z53" s="334">
        <f t="shared" si="31"/>
        <v>0</v>
      </c>
      <c r="AA53" s="39"/>
      <c r="AE53" s="4"/>
      <c r="AG53" s="39"/>
    </row>
    <row r="54" spans="1:35" s="11" customFormat="1">
      <c r="A54" s="335"/>
      <c r="B54" s="67"/>
      <c r="C54" s="67"/>
      <c r="D54" s="67"/>
      <c r="E54" s="67"/>
      <c r="F54" s="67"/>
      <c r="G54" s="67"/>
      <c r="H54" s="67"/>
      <c r="I54" s="825" t="s">
        <v>75</v>
      </c>
      <c r="J54" s="827"/>
      <c r="K54" s="100"/>
      <c r="L54" s="223"/>
      <c r="M54" s="224">
        <f>SUM(M52:M53)</f>
        <v>0</v>
      </c>
      <c r="N54" s="100"/>
      <c r="O54" s="223"/>
      <c r="P54" s="224">
        <f>SUM(P52:P53)</f>
        <v>0</v>
      </c>
      <c r="Q54" s="100"/>
      <c r="R54" s="223"/>
      <c r="S54" s="224">
        <f>SUM(S52:S53)</f>
        <v>0</v>
      </c>
      <c r="T54" s="100"/>
      <c r="U54" s="223"/>
      <c r="V54" s="224">
        <f>SUM(V52:V53)</f>
        <v>0</v>
      </c>
      <c r="W54" s="100"/>
      <c r="X54" s="223"/>
      <c r="Y54" s="224">
        <f>SUM(Y52:Y53)</f>
        <v>0</v>
      </c>
      <c r="Z54" s="336">
        <f>SUM(Z52:Z53)</f>
        <v>0</v>
      </c>
      <c r="AA54" s="44"/>
      <c r="AE54" s="12"/>
      <c r="AG54" s="44"/>
    </row>
    <row r="55" spans="1:35">
      <c r="A55" s="338" t="s">
        <v>80</v>
      </c>
      <c r="B55" s="102"/>
      <c r="C55" s="103"/>
      <c r="D55" s="103"/>
      <c r="E55" s="103"/>
      <c r="F55" s="103"/>
      <c r="G55" s="103"/>
      <c r="H55" s="103"/>
      <c r="I55" s="104"/>
      <c r="J55" s="104"/>
      <c r="K55" s="105"/>
      <c r="L55" s="225"/>
      <c r="M55" s="224">
        <f>M51+M54</f>
        <v>0</v>
      </c>
      <c r="N55" s="105"/>
      <c r="O55" s="225"/>
      <c r="P55" s="224">
        <f>P51+P54</f>
        <v>0</v>
      </c>
      <c r="Q55" s="105"/>
      <c r="R55" s="225"/>
      <c r="S55" s="224">
        <f>S51+S54</f>
        <v>0</v>
      </c>
      <c r="T55" s="105"/>
      <c r="U55" s="225"/>
      <c r="V55" s="224">
        <f>V51+V54</f>
        <v>0</v>
      </c>
      <c r="W55" s="105"/>
      <c r="X55" s="225"/>
      <c r="Y55" s="224">
        <f>Y51+Y54</f>
        <v>0</v>
      </c>
      <c r="Z55" s="339">
        <f>Z51+Z54</f>
        <v>0</v>
      </c>
      <c r="AA55" s="39"/>
      <c r="AE55" s="4"/>
      <c r="AG55" s="39"/>
    </row>
    <row r="56" spans="1:35" s="414" customFormat="1" ht="5.25" customHeight="1" thickBot="1">
      <c r="A56" s="499"/>
      <c r="B56" s="419"/>
      <c r="C56" s="420"/>
      <c r="D56" s="420"/>
      <c r="E56" s="420"/>
      <c r="F56" s="420"/>
      <c r="G56" s="420"/>
      <c r="H56" s="420"/>
      <c r="I56" s="422"/>
      <c r="J56" s="422"/>
      <c r="K56" s="422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500"/>
      <c r="AA56" s="411"/>
      <c r="AE56" s="501"/>
      <c r="AG56" s="411"/>
    </row>
    <row r="57" spans="1:35" ht="13.5" customHeight="1" thickBot="1">
      <c r="A57" s="702" t="s">
        <v>81</v>
      </c>
      <c r="B57" s="703"/>
      <c r="C57" s="703"/>
      <c r="D57" s="703"/>
      <c r="E57" s="703"/>
      <c r="F57" s="703"/>
      <c r="G57" s="703"/>
      <c r="H57" s="703"/>
      <c r="I57" s="703"/>
      <c r="J57" s="704"/>
      <c r="K57" s="705"/>
      <c r="L57" s="699"/>
      <c r="M57" s="700">
        <f>M17+M22+M27+M35+M46+M55</f>
        <v>0</v>
      </c>
      <c r="N57" s="705"/>
      <c r="O57" s="699"/>
      <c r="P57" s="700">
        <f>P17+P22+P27+P35+P46+P55</f>
        <v>0</v>
      </c>
      <c r="Q57" s="705"/>
      <c r="R57" s="699"/>
      <c r="S57" s="700">
        <f>S17+S22+S27+S35+S46+S55</f>
        <v>0</v>
      </c>
      <c r="T57" s="705"/>
      <c r="U57" s="699"/>
      <c r="V57" s="700">
        <f>V17+V22+V27+V35+V46+V55</f>
        <v>0</v>
      </c>
      <c r="W57" s="705"/>
      <c r="X57" s="699"/>
      <c r="Y57" s="700">
        <f>Y17+Y22+Y27+Y35+Y46+Y55</f>
        <v>0</v>
      </c>
      <c r="Z57" s="701">
        <f>Z17+Z22+Z27+Z35+Z46+Z55</f>
        <v>0</v>
      </c>
      <c r="AA57" s="39"/>
      <c r="AE57" s="4"/>
      <c r="AG57" s="39"/>
    </row>
    <row r="58" spans="1:35" s="414" customFormat="1" ht="5.25" customHeight="1">
      <c r="A58" s="502"/>
      <c r="C58" s="421"/>
      <c r="D58" s="497"/>
      <c r="E58" s="497"/>
      <c r="F58" s="497"/>
      <c r="G58" s="497"/>
      <c r="H58" s="497"/>
      <c r="I58" s="422"/>
      <c r="J58" s="422"/>
      <c r="K58" s="422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500"/>
      <c r="AA58" s="411"/>
      <c r="AC58" s="503"/>
      <c r="AD58" s="503"/>
      <c r="AE58" s="504"/>
      <c r="AF58" s="503"/>
      <c r="AG58" s="411"/>
      <c r="AH58" s="503"/>
      <c r="AI58" s="503"/>
    </row>
    <row r="59" spans="1:35">
      <c r="A59" s="320" t="s">
        <v>74</v>
      </c>
      <c r="B59" s="30"/>
      <c r="C59" s="23"/>
      <c r="D59" s="23"/>
      <c r="E59" s="23"/>
      <c r="F59" s="23"/>
      <c r="G59" s="23"/>
      <c r="H59" s="23"/>
      <c r="I59" s="24"/>
      <c r="J59" s="24"/>
      <c r="K59" s="24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25"/>
      <c r="AA59" s="9"/>
      <c r="AE59" s="4"/>
      <c r="AG59" s="9"/>
    </row>
    <row r="60" spans="1:35" s="414" customFormat="1">
      <c r="A60" s="505" t="s">
        <v>128</v>
      </c>
      <c r="B60" s="506"/>
      <c r="C60" s="506"/>
      <c r="D60" s="506"/>
      <c r="E60" s="506"/>
      <c r="F60" s="506"/>
      <c r="G60" s="506"/>
      <c r="H60" s="506"/>
      <c r="I60" s="506"/>
      <c r="J60" s="507"/>
      <c r="K60" s="106"/>
      <c r="L60" s="844"/>
      <c r="M60" s="845"/>
      <c r="N60" s="106"/>
      <c r="O60" s="844"/>
      <c r="P60" s="845"/>
      <c r="Q60" s="106"/>
      <c r="R60" s="844"/>
      <c r="S60" s="845"/>
      <c r="T60" s="106"/>
      <c r="U60" s="844"/>
      <c r="V60" s="845"/>
      <c r="W60" s="106"/>
      <c r="X60" s="844"/>
      <c r="Y60" s="845"/>
      <c r="Z60" s="500"/>
      <c r="AA60" s="411"/>
      <c r="AE60" s="501"/>
      <c r="AG60" s="411"/>
    </row>
    <row r="61" spans="1:35" s="6" customFormat="1" ht="13.5" customHeight="1" thickBot="1">
      <c r="A61" s="508" t="s">
        <v>129</v>
      </c>
      <c r="B61" s="509"/>
      <c r="C61" s="509"/>
      <c r="D61" s="509"/>
      <c r="E61" s="509"/>
      <c r="F61" s="509"/>
      <c r="G61" s="509"/>
      <c r="H61" s="509"/>
      <c r="I61" s="509"/>
      <c r="J61" s="510"/>
      <c r="K61" s="136"/>
      <c r="L61" s="107"/>
      <c r="M61" s="309">
        <f>M57-(M22+M35+M41+M42+M55)+IF(SUM($L$51:M$51)&gt;25000,MAX(0,25000-SUM($L51:L51)),M$51)+IF(SUM($L$54:M$54)&gt;25000,MAX(0,25000-SUM($L54:L54)),M$54)</f>
        <v>0</v>
      </c>
      <c r="N61" s="136"/>
      <c r="O61" s="107"/>
      <c r="P61" s="309">
        <f>P57-(P22+P35+P41+P42+P55)+IF(SUM($L$51:P$51)&gt;25000,MAX(0,25000-SUM($L51:O51)),P$51)+IF(SUM($L$54:P$54)&gt;25000,MAX(0,25000-SUM($L54:O54)),P$54)</f>
        <v>0</v>
      </c>
      <c r="Q61" s="136"/>
      <c r="R61" s="107"/>
      <c r="S61" s="309">
        <f>S57-(S22+S35+S41+S42+S55)+IF(SUM($L$51:S$51)&gt;25000,MAX(0,25000-SUM($L51:R51)),S$51)+IF(SUM($L$54:S$54)&gt;25000,MAX(0,25000-SUM($L54:R54)),S$54)</f>
        <v>0</v>
      </c>
      <c r="T61" s="136"/>
      <c r="U61" s="107"/>
      <c r="V61" s="309">
        <f>V57-(V22+V35+V41+V42+V55)+IF(SUM($L$51:V$51)&gt;25000,MAX(0,25000-SUM($L51:U51)),V$51)+IF(SUM($L$54:V$54)&gt;25000,MAX(0,25000-SUM($L54:U54)),V$54)</f>
        <v>0</v>
      </c>
      <c r="W61" s="136"/>
      <c r="X61" s="107"/>
      <c r="Y61" s="309">
        <f>Y57-(Y22+Y35+Y41+Y42+Y55)+IF(SUM($L$51:Y$51)&gt;25000,MAX(0,25000-SUM($L51:X51)),Y$51)+IF(SUM($L$54:Y$54)&gt;25000,MAX(0,25000-SUM($L54:X54)),Y$54)</f>
        <v>0</v>
      </c>
      <c r="Z61" s="340">
        <f>SUM(M61:Y61)</f>
        <v>0</v>
      </c>
      <c r="AA61" s="45"/>
      <c r="AE61" s="15"/>
      <c r="AG61" s="45"/>
    </row>
    <row r="62" spans="1:35" s="5" customFormat="1" ht="13.5" customHeight="1" thickBot="1">
      <c r="A62" s="702" t="s">
        <v>130</v>
      </c>
      <c r="B62" s="703"/>
      <c r="C62" s="703"/>
      <c r="D62" s="703"/>
      <c r="E62" s="703"/>
      <c r="F62" s="703"/>
      <c r="G62" s="703"/>
      <c r="H62" s="703"/>
      <c r="I62" s="703"/>
      <c r="J62" s="708">
        <v>0.5</v>
      </c>
      <c r="K62" s="706"/>
      <c r="L62" s="707"/>
      <c r="M62" s="700">
        <f>ROUND(M61*$J$62,0)</f>
        <v>0</v>
      </c>
      <c r="N62" s="706"/>
      <c r="O62" s="707"/>
      <c r="P62" s="700">
        <f>ROUND(P61*$J$62,0)</f>
        <v>0</v>
      </c>
      <c r="Q62" s="706"/>
      <c r="R62" s="707"/>
      <c r="S62" s="700">
        <f>ROUND(S61*$J$62,0)</f>
        <v>0</v>
      </c>
      <c r="T62" s="706"/>
      <c r="U62" s="707"/>
      <c r="V62" s="700">
        <f>ROUND(V61*$J$62,0)</f>
        <v>0</v>
      </c>
      <c r="W62" s="706"/>
      <c r="X62" s="707"/>
      <c r="Y62" s="700">
        <f>ROUND(Y61*$J$62,0)</f>
        <v>0</v>
      </c>
      <c r="Z62" s="701">
        <f>SUM(M62:Y62)</f>
        <v>0</v>
      </c>
      <c r="AA62" s="39"/>
      <c r="AE62" s="16"/>
      <c r="AG62" s="39"/>
    </row>
    <row r="63" spans="1:35">
      <c r="A63" s="709" t="s">
        <v>83</v>
      </c>
      <c r="B63" s="710"/>
      <c r="C63" s="711"/>
      <c r="D63" s="711"/>
      <c r="E63" s="711"/>
      <c r="F63" s="711"/>
      <c r="G63" s="711"/>
      <c r="H63" s="711"/>
      <c r="I63" s="712"/>
      <c r="J63" s="712"/>
      <c r="K63" s="713"/>
      <c r="L63" s="714"/>
      <c r="M63" s="715">
        <f>M57+M62</f>
        <v>0</v>
      </c>
      <c r="N63" s="713"/>
      <c r="O63" s="714"/>
      <c r="P63" s="715">
        <f>P57+P62</f>
        <v>0</v>
      </c>
      <c r="Q63" s="713"/>
      <c r="R63" s="714"/>
      <c r="S63" s="715">
        <f>S57+S62</f>
        <v>0</v>
      </c>
      <c r="T63" s="713"/>
      <c r="U63" s="714"/>
      <c r="V63" s="715">
        <f>V57+V62</f>
        <v>0</v>
      </c>
      <c r="W63" s="713"/>
      <c r="X63" s="714"/>
      <c r="Y63" s="715">
        <f>Y57+Y62</f>
        <v>0</v>
      </c>
      <c r="Z63" s="716">
        <f>Z57+Z62</f>
        <v>0</v>
      </c>
      <c r="AA63" s="39"/>
      <c r="AE63" s="4"/>
      <c r="AG63" s="39"/>
    </row>
    <row r="64" spans="1:35">
      <c r="C64" s="7"/>
      <c r="D64" s="7"/>
      <c r="E64" s="7"/>
      <c r="F64" s="7"/>
      <c r="G64" s="7"/>
      <c r="H64" s="7"/>
      <c r="I64" s="8"/>
      <c r="J64" s="8"/>
      <c r="K64" s="8"/>
      <c r="V64" s="6"/>
      <c r="AE64" s="4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O6" sqref="O6"/>
      <pageMargins left="0" right="0" top="0" bottom="0" header="0" footer="0"/>
      <pageSetup scale="70" orientation="portrait" r:id="rId1"/>
    </customSheetView>
  </customSheetViews>
  <mergeCells count="21">
    <mergeCell ref="B1:P1"/>
    <mergeCell ref="A29:B29"/>
    <mergeCell ref="A3:A4"/>
    <mergeCell ref="B3:B4"/>
    <mergeCell ref="W3:Y4"/>
    <mergeCell ref="AB3:AF4"/>
    <mergeCell ref="AG3:AG4"/>
    <mergeCell ref="AH3:AH4"/>
    <mergeCell ref="I49:J49"/>
    <mergeCell ref="B50:D50"/>
    <mergeCell ref="I50:J50"/>
    <mergeCell ref="I51:J51"/>
    <mergeCell ref="I52:J52"/>
    <mergeCell ref="B53:D53"/>
    <mergeCell ref="I53:J53"/>
    <mergeCell ref="I54:J54"/>
    <mergeCell ref="O60:P60"/>
    <mergeCell ref="R60:S60"/>
    <mergeCell ref="U60:V60"/>
    <mergeCell ref="X60:Y60"/>
    <mergeCell ref="L60:M60"/>
  </mergeCells>
  <conditionalFormatting sqref="D6">
    <cfRule type="expression" dxfId="65" priority="41">
      <formula>$C6="sum"</formula>
    </cfRule>
    <cfRule type="expression" dxfId="64" priority="42">
      <formula>$C6="acad"</formula>
    </cfRule>
    <cfRule type="expression" dxfId="63" priority="43">
      <formula>$C6="cal"</formula>
    </cfRule>
    <cfRule type="expression" dxfId="62" priority="44">
      <formula>$C6="hourly"</formula>
    </cfRule>
    <cfRule type="expression" dxfId="61" priority="45">
      <formula>$C6="grad"</formula>
    </cfRule>
  </conditionalFormatting>
  <conditionalFormatting sqref="D6:H8">
    <cfRule type="expression" dxfId="60" priority="1">
      <formula>$C6="sum"</formula>
    </cfRule>
    <cfRule type="expression" dxfId="59" priority="2">
      <formula>$C6="acad"</formula>
    </cfRule>
    <cfRule type="expression" dxfId="58" priority="3">
      <formula>$C6="cal"</formula>
    </cfRule>
    <cfRule type="expression" dxfId="57" priority="4">
      <formula>$C6="hourly"</formula>
    </cfRule>
    <cfRule type="expression" dxfId="56" priority="5">
      <formula>$C6="grad"</formula>
    </cfRule>
  </conditionalFormatting>
  <conditionalFormatting sqref="D7:H15">
    <cfRule type="expression" dxfId="55" priority="6">
      <formula>$C7="sum"</formula>
    </cfRule>
    <cfRule type="expression" dxfId="54" priority="7">
      <formula>$C7="acad"</formula>
    </cfRule>
    <cfRule type="expression" dxfId="53" priority="8">
      <formula>$C7="cal"</formula>
    </cfRule>
    <cfRule type="expression" dxfId="52" priority="9">
      <formula>$C7="hourly"</formula>
    </cfRule>
    <cfRule type="expression" dxfId="51" priority="10">
      <formula>$C7="grad"</formula>
    </cfRule>
  </conditionalFormatting>
  <conditionalFormatting sqref="J6:J15">
    <cfRule type="expression" dxfId="50" priority="46" stopIfTrue="1">
      <formula>#REF!="grad"</formula>
    </cfRule>
    <cfRule type="expression" dxfId="49" priority="47">
      <formula>#REF!&lt;&gt;"grad"</formula>
    </cfRule>
  </conditionalFormatting>
  <pageMargins left="0.7" right="0.7" top="0.75" bottom="0.75" header="0.3" footer="0.3"/>
  <pageSetup scale="2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63"/>
  <sheetViews>
    <sheetView zoomScaleNormal="100" workbookViewId="0">
      <selection activeCell="K2" sqref="K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" bestFit="1" customWidth="1"/>
    <col min="4" max="4" width="4.42578125" style="36" customWidth="1" outlineLevel="1"/>
    <col min="5" max="7" width="4.42578125" style="8" customWidth="1" outlineLevel="1"/>
    <col min="8" max="8" width="4.42578125" style="1" customWidth="1" outlineLevel="1"/>
    <col min="9" max="9" width="10.7109375" style="1" customWidth="1"/>
    <col min="10" max="10" width="9" style="1" customWidth="1"/>
    <col min="11" max="11" width="7.42578125" style="1" bestFit="1" customWidth="1"/>
    <col min="12" max="12" width="8.7109375" style="6" bestFit="1" customWidth="1"/>
    <col min="13" max="13" width="9.7109375" style="6" bestFit="1" customWidth="1"/>
    <col min="14" max="14" width="7.42578125" style="1" bestFit="1" customWidth="1"/>
    <col min="15" max="16" width="8.7109375" style="6" bestFit="1" customWidth="1"/>
    <col min="17" max="17" width="7.42578125" style="1" bestFit="1" customWidth="1"/>
    <col min="18" max="19" width="8.7109375" style="6" bestFit="1" customWidth="1"/>
    <col min="20" max="20" width="7.42578125" style="1" bestFit="1" customWidth="1"/>
    <col min="21" max="22" width="8.7109375" style="6" customWidth="1"/>
    <col min="23" max="23" width="7.42578125" style="1" bestFit="1" customWidth="1"/>
    <col min="24" max="24" width="8.7109375" style="525" customWidth="1"/>
    <col min="25" max="25" width="8.7109375" style="6" customWidth="1"/>
    <col min="26" max="26" width="9.7109375" style="6" bestFit="1" customWidth="1"/>
    <col min="27" max="27" width="12.7109375" style="1" bestFit="1" customWidth="1"/>
    <col min="28" max="32" width="8.85546875" style="1"/>
    <col min="33" max="33" width="11.7109375" style="1" customWidth="1"/>
    <col min="34" max="34" width="9.7109375" style="1" customWidth="1"/>
    <col min="35" max="37" width="9.28515625" style="1" bestFit="1" customWidth="1"/>
    <col min="38" max="38" width="9.28515625" style="1" customWidth="1"/>
    <col min="39" max="40" width="8.85546875" style="1"/>
    <col min="41" max="41" width="9.28515625" style="1" bestFit="1" customWidth="1"/>
    <col min="42" max="16384" width="8.85546875" style="1"/>
  </cols>
  <sheetData>
    <row r="1" spans="1:34" ht="15.75">
      <c r="A1" s="941" t="s">
        <v>113</v>
      </c>
      <c r="B1" s="942" t="s">
        <v>131</v>
      </c>
      <c r="C1" s="943"/>
      <c r="D1" s="943"/>
      <c r="E1" s="943"/>
      <c r="F1" s="943"/>
      <c r="G1" s="943"/>
      <c r="H1" s="943"/>
      <c r="I1" s="942"/>
      <c r="J1" s="942"/>
      <c r="K1" s="942"/>
      <c r="L1" s="943"/>
      <c r="M1" s="943"/>
      <c r="N1" s="943"/>
      <c r="O1" s="943"/>
      <c r="P1" s="944"/>
      <c r="Q1" s="40"/>
      <c r="V1" s="15"/>
      <c r="X1" s="6"/>
    </row>
    <row r="2" spans="1:34" ht="15">
      <c r="A2" s="939" t="s">
        <v>8</v>
      </c>
      <c r="B2" s="940"/>
      <c r="E2" s="36"/>
      <c r="F2" s="36"/>
      <c r="G2" s="36"/>
      <c r="H2" s="36"/>
      <c r="I2" s="945"/>
      <c r="J2" s="947" t="s">
        <v>115</v>
      </c>
      <c r="K2" s="804">
        <v>0</v>
      </c>
      <c r="R2" s="15"/>
      <c r="X2" s="6"/>
      <c r="AE2" s="526"/>
    </row>
    <row r="3" spans="1:34">
      <c r="A3" s="905" t="s">
        <v>9</v>
      </c>
      <c r="B3" s="906" t="s">
        <v>10</v>
      </c>
      <c r="C3" s="117" t="s">
        <v>12</v>
      </c>
      <c r="D3" s="463"/>
      <c r="E3" s="464"/>
      <c r="F3" s="464"/>
      <c r="G3" s="464"/>
      <c r="H3" s="465"/>
      <c r="I3" s="946" t="s">
        <v>14</v>
      </c>
      <c r="J3" s="946" t="s">
        <v>16</v>
      </c>
      <c r="K3" s="948"/>
      <c r="L3" s="394"/>
      <c r="M3" s="395"/>
      <c r="N3" s="374"/>
      <c r="O3" s="375"/>
      <c r="P3" s="376"/>
      <c r="Q3" s="374"/>
      <c r="R3" s="375"/>
      <c r="S3" s="376"/>
      <c r="T3" s="374"/>
      <c r="U3" s="375"/>
      <c r="V3" s="376"/>
      <c r="W3" s="861" t="s">
        <v>21</v>
      </c>
      <c r="X3" s="862"/>
      <c r="Y3" s="863"/>
      <c r="Z3" s="118" t="s">
        <v>22</v>
      </c>
      <c r="AA3" s="41"/>
      <c r="AB3" s="867" t="s">
        <v>23</v>
      </c>
      <c r="AC3" s="868"/>
      <c r="AD3" s="868"/>
      <c r="AE3" s="868"/>
      <c r="AF3" s="869"/>
      <c r="AG3" s="853" t="s">
        <v>24</v>
      </c>
      <c r="AH3" s="853" t="s">
        <v>25</v>
      </c>
    </row>
    <row r="4" spans="1:34">
      <c r="A4" s="822"/>
      <c r="B4" s="824"/>
      <c r="C4" s="119" t="s">
        <v>26</v>
      </c>
      <c r="D4" s="466"/>
      <c r="E4" s="467"/>
      <c r="F4" s="467" t="s">
        <v>65</v>
      </c>
      <c r="G4" s="467"/>
      <c r="H4" s="468"/>
      <c r="I4" s="119" t="s">
        <v>28</v>
      </c>
      <c r="J4" s="119" t="s">
        <v>29</v>
      </c>
      <c r="K4" s="469"/>
      <c r="L4" s="386" t="s">
        <v>17</v>
      </c>
      <c r="M4" s="470"/>
      <c r="N4" s="385"/>
      <c r="O4" s="386" t="s">
        <v>18</v>
      </c>
      <c r="P4" s="387"/>
      <c r="Q4" s="385"/>
      <c r="R4" s="386" t="s">
        <v>19</v>
      </c>
      <c r="S4" s="387"/>
      <c r="T4" s="385"/>
      <c r="U4" s="386" t="s">
        <v>20</v>
      </c>
      <c r="V4" s="387"/>
      <c r="W4" s="864"/>
      <c r="X4" s="865"/>
      <c r="Y4" s="866"/>
      <c r="Z4" s="120"/>
      <c r="AA4" s="41"/>
      <c r="AB4" s="870"/>
      <c r="AC4" s="871"/>
      <c r="AD4" s="871"/>
      <c r="AE4" s="871"/>
      <c r="AF4" s="872"/>
      <c r="AG4" s="854"/>
      <c r="AH4" s="854"/>
    </row>
    <row r="5" spans="1:34">
      <c r="A5" s="83" t="s">
        <v>31</v>
      </c>
      <c r="B5" s="84"/>
      <c r="C5" s="85"/>
      <c r="D5" s="86">
        <v>1</v>
      </c>
      <c r="E5" s="86">
        <v>2</v>
      </c>
      <c r="F5" s="86">
        <v>3</v>
      </c>
      <c r="G5" s="86">
        <v>4</v>
      </c>
      <c r="H5" s="86">
        <v>5</v>
      </c>
      <c r="I5" s="87"/>
      <c r="J5" s="87"/>
      <c r="K5" s="88" t="s">
        <v>32</v>
      </c>
      <c r="L5" s="89" t="s">
        <v>28</v>
      </c>
      <c r="M5" s="90" t="s">
        <v>16</v>
      </c>
      <c r="N5" s="88" t="s">
        <v>32</v>
      </c>
      <c r="O5" s="91" t="s">
        <v>28</v>
      </c>
      <c r="P5" s="92" t="s">
        <v>16</v>
      </c>
      <c r="Q5" s="93" t="s">
        <v>32</v>
      </c>
      <c r="R5" s="94" t="s">
        <v>28</v>
      </c>
      <c r="S5" s="92" t="s">
        <v>16</v>
      </c>
      <c r="T5" s="88" t="s">
        <v>32</v>
      </c>
      <c r="U5" s="91" t="s">
        <v>28</v>
      </c>
      <c r="V5" s="92" t="s">
        <v>16</v>
      </c>
      <c r="W5" s="88" t="s">
        <v>32</v>
      </c>
      <c r="X5" s="91" t="s">
        <v>28</v>
      </c>
      <c r="Y5" s="92" t="s">
        <v>16</v>
      </c>
      <c r="Z5" s="95"/>
      <c r="AA5" s="6"/>
      <c r="AB5" s="109" t="s">
        <v>17</v>
      </c>
      <c r="AC5" s="109" t="s">
        <v>18</v>
      </c>
      <c r="AD5" s="109" t="s">
        <v>19</v>
      </c>
      <c r="AE5" s="319" t="s">
        <v>20</v>
      </c>
      <c r="AF5" s="109" t="s">
        <v>21</v>
      </c>
      <c r="AG5" s="109" t="s">
        <v>33</v>
      </c>
      <c r="AH5" s="109" t="s">
        <v>34</v>
      </c>
    </row>
    <row r="6" spans="1:34">
      <c r="A6" s="121"/>
      <c r="B6" s="122"/>
      <c r="C6" s="79"/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316">
        <v>0</v>
      </c>
      <c r="J6" s="695">
        <v>0</v>
      </c>
      <c r="K6" s="81">
        <f t="shared" ref="K6:K15" si="0">IF($C6="12-month",12*D6, IF($C6="9-month",9*D6, IF($C6="summer", 3*D6, IF($C6="grad",D6*6, IF($C6="hourly",D6/160,0)))))</f>
        <v>0</v>
      </c>
      <c r="L6" s="305">
        <f t="shared" ref="L6:L15" si="1">ROUND(IF(C6="12-month",D6*I6,IF(C6="9-month",D6*I6,IF(C6="summer",I6*0.025*13*D6,IF(C6="grad",D6*I6,IF(C6="hourly",D6*I6,))))),0)</f>
        <v>0</v>
      </c>
      <c r="M6" s="306">
        <f>ROUND(L6*$J6,0)</f>
        <v>0</v>
      </c>
      <c r="N6" s="82">
        <f t="shared" ref="N6:N15" si="2">IF($C6="12-month",12*E6, IF($C6="9-month",9*E6, IF($C6="summer", 3*E6, IF($C6="grad",E6*6, IF($C6="hourly",E6/160,0)))))</f>
        <v>0</v>
      </c>
      <c r="O6" s="310">
        <f>ROUND(IF(C6="12-month",E6*I6,IF(C6="9-month",E6*I6,IF(C6="summer",I6*0.025*13*E6,IF(C6="grad",E6*I6,IF(C6="hourly",E6*I6,)))))*(1+$K$2),0)</f>
        <v>0</v>
      </c>
      <c r="P6" s="306">
        <f>ROUND(O6*$J6,0)</f>
        <v>0</v>
      </c>
      <c r="Q6" s="82">
        <f t="shared" ref="Q6:Q15" si="3">IF($C6="12-month",12*F6, IF($C6="9-month",9*F6, IF($C6="summer", 3*F6, IF($C6="grad",F6*6, IF($C6="hourly",F6/160,0)))))</f>
        <v>0</v>
      </c>
      <c r="R6" s="313">
        <f>ROUND(IF(C6="12-month",F6*I6,IF(C6="9-month",F6*I6,IF(C6="summer",I6*0.025*13*F6,IF(C6="grad",F6*I6,IF(C6="hourly",F6*I6,)))))*((1+$K$2)^2),0)</f>
        <v>0</v>
      </c>
      <c r="S6" s="306">
        <f>ROUND(R6*$J6,0)</f>
        <v>0</v>
      </c>
      <c r="T6" s="82">
        <f t="shared" ref="T6:T15" si="4">IF($C6="12-month",12*G6, IF($C6="9-month",9*G6, IF($C6="summer", 3*G6, IF($C6="grad",G6*6, IF($C6="hourly",G6/160,0)))))</f>
        <v>0</v>
      </c>
      <c r="U6" s="313">
        <f>ROUND(IF(C6="12-month",G6*I6,IF(C6="9-month",G6*I6,IF(C6="summer",I6*0.025*13*G6,IF(C6="grad",G6*I6,IF(C6="hourly",G6*I6,)))))*((1+$K$2)^3),0)</f>
        <v>0</v>
      </c>
      <c r="V6" s="306">
        <f>ROUND(U6*$J6,0)</f>
        <v>0</v>
      </c>
      <c r="W6" s="82">
        <f t="shared" ref="W6:W15" si="5">IF($C6="12-month",12*H6, IF($C6="9-month",9*H6, IF($C6="summer", 3*H6, IF($C6="grad",H6*6, IF($C6="hourly",H6/160,0)))))</f>
        <v>0</v>
      </c>
      <c r="X6" s="313">
        <f>ROUND(IF(C6="12-month",H6*I6,IF(C6="9-month",H6*I6,IF(C6="summer",I6*0.025*13*H6,IF(C6="grad",H6*I6,IF(C6="hourly",H6*I6,)))))*((1+$K$2)^4),0)</f>
        <v>0</v>
      </c>
      <c r="Y6" s="306">
        <f>ROUND(X6*$J6,0)</f>
        <v>0</v>
      </c>
      <c r="Z6" s="314">
        <f t="shared" ref="Z6:Z15" si="6">ROUND(SUM(L6,M6,O6,P6,R6,S6,U6,V6,X6,Y6),0)</f>
        <v>0</v>
      </c>
      <c r="AA6" s="528"/>
      <c r="AB6" s="529">
        <f t="shared" ref="AB6:AB15" si="7">I6</f>
        <v>0</v>
      </c>
      <c r="AC6" s="530">
        <f>ROUND(AB6*(1+$K$2),0)</f>
        <v>0</v>
      </c>
      <c r="AD6" s="530">
        <f t="shared" ref="AD6:AF6" si="8">ROUND(AC6*(1+$K$2),0)</f>
        <v>0</v>
      </c>
      <c r="AE6" s="530">
        <f t="shared" si="8"/>
        <v>0</v>
      </c>
      <c r="AF6" s="531">
        <f t="shared" si="8"/>
        <v>0</v>
      </c>
      <c r="AG6" s="532"/>
      <c r="AH6" s="111"/>
    </row>
    <row r="7" spans="1:34">
      <c r="A7" s="34"/>
      <c r="B7" s="32"/>
      <c r="C7" s="79"/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317">
        <v>0</v>
      </c>
      <c r="J7" s="695">
        <v>0</v>
      </c>
      <c r="K7" s="72">
        <f t="shared" si="0"/>
        <v>0</v>
      </c>
      <c r="L7" s="307">
        <f t="shared" si="1"/>
        <v>0</v>
      </c>
      <c r="M7" s="306">
        <f t="shared" ref="M7:M15" si="9">ROUND(L7*$J7,0)</f>
        <v>0</v>
      </c>
      <c r="N7" s="76">
        <f t="shared" si="2"/>
        <v>0</v>
      </c>
      <c r="O7" s="311">
        <f t="shared" ref="O7:O15" si="10">ROUND(IF(C7="12-month",E7*I7,IF(C7="9-month",E7*I7,IF(C7="summer",I7*0.025*13*E7,IF(C7="grad",E7*I7,IF(C7="hourly",E7*I7,)))))*(1+$K$2),0)</f>
        <v>0</v>
      </c>
      <c r="P7" s="306">
        <f t="shared" ref="P7:P15" si="11">ROUND(O7*$J7,0)</f>
        <v>0</v>
      </c>
      <c r="Q7" s="76">
        <f t="shared" si="3"/>
        <v>0</v>
      </c>
      <c r="R7" s="311">
        <f t="shared" ref="R7:R15" si="12">ROUND(IF(C7="12-month",F7*I7,IF(C7="9-month",F7*I7,IF(C7="summer",I7*0.025*13*F7,IF(C7="grad",F7*I7,IF(C7="hourly",F7*I7,)))))*((1+$K$2)^2),0)</f>
        <v>0</v>
      </c>
      <c r="S7" s="306">
        <f t="shared" ref="S7:S15" si="13">ROUND(R7*$J7,0)</f>
        <v>0</v>
      </c>
      <c r="T7" s="76">
        <f t="shared" si="4"/>
        <v>0</v>
      </c>
      <c r="U7" s="311">
        <f t="shared" ref="U7:U15" si="14">ROUND(IF(C7="12-month",G7*I7,IF(C7="9-month",G7*I7,IF(C7="summer",I7*0.025*13*G7,IF(C7="grad",G7*I7,IF(C7="hourly",G7*I7,)))))*((1+$K$2)^3),0)</f>
        <v>0</v>
      </c>
      <c r="V7" s="306">
        <f t="shared" ref="V7:V15" si="15">ROUND(U7*$J7,0)</f>
        <v>0</v>
      </c>
      <c r="W7" s="76">
        <f t="shared" si="5"/>
        <v>0</v>
      </c>
      <c r="X7" s="311">
        <f t="shared" ref="X7:X15" si="16">ROUND(IF(C7="12-month",H7*I7,IF(C7="9-month",H7*I7,IF(C7="summer",I7*0.025*13*H7,IF(C7="grad",H7*I7,IF(C7="hourly",H7*I7,)))))*((1+$K$2)^4),0)</f>
        <v>0</v>
      </c>
      <c r="Y7" s="306">
        <f t="shared" ref="Y7:Y15" si="17">ROUND(X7*$J7,0)</f>
        <v>0</v>
      </c>
      <c r="Z7" s="314">
        <f t="shared" si="6"/>
        <v>0</v>
      </c>
      <c r="AA7" s="528"/>
      <c r="AB7" s="533">
        <f t="shared" si="7"/>
        <v>0</v>
      </c>
      <c r="AC7" s="534">
        <f t="shared" ref="AC7:AF7" si="18">ROUND(AB7*(1+$K$2),0)</f>
        <v>0</v>
      </c>
      <c r="AD7" s="534">
        <f t="shared" si="18"/>
        <v>0</v>
      </c>
      <c r="AE7" s="534">
        <f t="shared" si="18"/>
        <v>0</v>
      </c>
      <c r="AF7" s="535">
        <f t="shared" si="18"/>
        <v>0</v>
      </c>
      <c r="AG7" s="536"/>
      <c r="AH7" s="113"/>
    </row>
    <row r="8" spans="1:34">
      <c r="A8" s="34"/>
      <c r="B8" s="32"/>
      <c r="C8" s="79"/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317">
        <v>0</v>
      </c>
      <c r="J8" s="695">
        <v>0</v>
      </c>
      <c r="K8" s="72">
        <f t="shared" si="0"/>
        <v>0</v>
      </c>
      <c r="L8" s="307">
        <f t="shared" si="1"/>
        <v>0</v>
      </c>
      <c r="M8" s="306">
        <f t="shared" si="9"/>
        <v>0</v>
      </c>
      <c r="N8" s="76">
        <f t="shared" si="2"/>
        <v>0</v>
      </c>
      <c r="O8" s="311">
        <f t="shared" si="10"/>
        <v>0</v>
      </c>
      <c r="P8" s="306">
        <f t="shared" si="11"/>
        <v>0</v>
      </c>
      <c r="Q8" s="76">
        <f t="shared" si="3"/>
        <v>0</v>
      </c>
      <c r="R8" s="311">
        <f t="shared" si="12"/>
        <v>0</v>
      </c>
      <c r="S8" s="306">
        <f t="shared" si="13"/>
        <v>0</v>
      </c>
      <c r="T8" s="76">
        <f t="shared" si="4"/>
        <v>0</v>
      </c>
      <c r="U8" s="311">
        <f t="shared" si="14"/>
        <v>0</v>
      </c>
      <c r="V8" s="306">
        <f t="shared" si="15"/>
        <v>0</v>
      </c>
      <c r="W8" s="76">
        <f t="shared" si="5"/>
        <v>0</v>
      </c>
      <c r="X8" s="311">
        <f t="shared" si="16"/>
        <v>0</v>
      </c>
      <c r="Y8" s="306">
        <f t="shared" si="17"/>
        <v>0</v>
      </c>
      <c r="Z8" s="314">
        <f t="shared" si="6"/>
        <v>0</v>
      </c>
      <c r="AA8" s="528"/>
      <c r="AB8" s="533">
        <f t="shared" si="7"/>
        <v>0</v>
      </c>
      <c r="AC8" s="534">
        <f t="shared" ref="AC8:AF8" si="19">ROUND(AB8*(1+$K$2),0)</f>
        <v>0</v>
      </c>
      <c r="AD8" s="534">
        <f t="shared" si="19"/>
        <v>0</v>
      </c>
      <c r="AE8" s="534">
        <f t="shared" si="19"/>
        <v>0</v>
      </c>
      <c r="AF8" s="535">
        <f t="shared" si="19"/>
        <v>0</v>
      </c>
      <c r="AG8" s="536"/>
      <c r="AH8" s="113"/>
    </row>
    <row r="9" spans="1:34">
      <c r="A9" s="34"/>
      <c r="B9" s="32"/>
      <c r="C9" s="79"/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317">
        <v>0</v>
      </c>
      <c r="J9" s="695">
        <v>0</v>
      </c>
      <c r="K9" s="72">
        <f t="shared" si="0"/>
        <v>0</v>
      </c>
      <c r="L9" s="307">
        <f t="shared" si="1"/>
        <v>0</v>
      </c>
      <c r="M9" s="306">
        <f t="shared" si="9"/>
        <v>0</v>
      </c>
      <c r="N9" s="76">
        <f t="shared" si="2"/>
        <v>0</v>
      </c>
      <c r="O9" s="311">
        <f t="shared" si="10"/>
        <v>0</v>
      </c>
      <c r="P9" s="306">
        <f t="shared" si="11"/>
        <v>0</v>
      </c>
      <c r="Q9" s="76">
        <f t="shared" si="3"/>
        <v>0</v>
      </c>
      <c r="R9" s="311">
        <f t="shared" si="12"/>
        <v>0</v>
      </c>
      <c r="S9" s="306">
        <f t="shared" si="13"/>
        <v>0</v>
      </c>
      <c r="T9" s="76">
        <f t="shared" si="4"/>
        <v>0</v>
      </c>
      <c r="U9" s="311">
        <f t="shared" si="14"/>
        <v>0</v>
      </c>
      <c r="V9" s="306">
        <f t="shared" si="15"/>
        <v>0</v>
      </c>
      <c r="W9" s="76">
        <f t="shared" si="5"/>
        <v>0</v>
      </c>
      <c r="X9" s="311">
        <f t="shared" si="16"/>
        <v>0</v>
      </c>
      <c r="Y9" s="306">
        <f t="shared" si="17"/>
        <v>0</v>
      </c>
      <c r="Z9" s="314">
        <f t="shared" si="6"/>
        <v>0</v>
      </c>
      <c r="AA9" s="528"/>
      <c r="AB9" s="533">
        <f t="shared" si="7"/>
        <v>0</v>
      </c>
      <c r="AC9" s="534">
        <f t="shared" ref="AC9:AF9" si="20">ROUND(AB9*(1+$K$2),0)</f>
        <v>0</v>
      </c>
      <c r="AD9" s="534">
        <f t="shared" si="20"/>
        <v>0</v>
      </c>
      <c r="AE9" s="534">
        <f t="shared" si="20"/>
        <v>0</v>
      </c>
      <c r="AF9" s="535">
        <f t="shared" si="20"/>
        <v>0</v>
      </c>
      <c r="AG9" s="536"/>
      <c r="AH9" s="113"/>
    </row>
    <row r="10" spans="1:34">
      <c r="A10" s="34"/>
      <c r="B10" s="32"/>
      <c r="C10" s="79"/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317">
        <v>0</v>
      </c>
      <c r="J10" s="695">
        <v>0</v>
      </c>
      <c r="K10" s="72">
        <f t="shared" si="0"/>
        <v>0</v>
      </c>
      <c r="L10" s="307">
        <f t="shared" si="1"/>
        <v>0</v>
      </c>
      <c r="M10" s="306">
        <f t="shared" si="9"/>
        <v>0</v>
      </c>
      <c r="N10" s="76">
        <f t="shared" si="2"/>
        <v>0</v>
      </c>
      <c r="O10" s="311">
        <f t="shared" si="10"/>
        <v>0</v>
      </c>
      <c r="P10" s="306">
        <f t="shared" si="11"/>
        <v>0</v>
      </c>
      <c r="Q10" s="76">
        <f t="shared" si="3"/>
        <v>0</v>
      </c>
      <c r="R10" s="311">
        <f t="shared" si="12"/>
        <v>0</v>
      </c>
      <c r="S10" s="306">
        <f t="shared" si="13"/>
        <v>0</v>
      </c>
      <c r="T10" s="76">
        <f t="shared" si="4"/>
        <v>0</v>
      </c>
      <c r="U10" s="311">
        <f t="shared" si="14"/>
        <v>0</v>
      </c>
      <c r="V10" s="306">
        <f t="shared" si="15"/>
        <v>0</v>
      </c>
      <c r="W10" s="76">
        <f t="shared" si="5"/>
        <v>0</v>
      </c>
      <c r="X10" s="311">
        <f t="shared" si="16"/>
        <v>0</v>
      </c>
      <c r="Y10" s="306">
        <f t="shared" si="17"/>
        <v>0</v>
      </c>
      <c r="Z10" s="314">
        <f t="shared" si="6"/>
        <v>0</v>
      </c>
      <c r="AA10" s="528"/>
      <c r="AB10" s="533">
        <f t="shared" si="7"/>
        <v>0</v>
      </c>
      <c r="AC10" s="534">
        <f t="shared" ref="AC10:AF10" si="21">ROUND(AB10*(1+$K$2),0)</f>
        <v>0</v>
      </c>
      <c r="AD10" s="534">
        <f t="shared" si="21"/>
        <v>0</v>
      </c>
      <c r="AE10" s="534">
        <f t="shared" si="21"/>
        <v>0</v>
      </c>
      <c r="AF10" s="535">
        <f t="shared" si="21"/>
        <v>0</v>
      </c>
      <c r="AG10" s="536"/>
      <c r="AH10" s="113"/>
    </row>
    <row r="11" spans="1:34">
      <c r="A11" s="34"/>
      <c r="B11" s="32"/>
      <c r="C11" s="79"/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317">
        <v>0</v>
      </c>
      <c r="J11" s="695">
        <v>0</v>
      </c>
      <c r="K11" s="72">
        <f t="shared" si="0"/>
        <v>0</v>
      </c>
      <c r="L11" s="307">
        <f t="shared" si="1"/>
        <v>0</v>
      </c>
      <c r="M11" s="306">
        <f t="shared" si="9"/>
        <v>0</v>
      </c>
      <c r="N11" s="76">
        <f t="shared" si="2"/>
        <v>0</v>
      </c>
      <c r="O11" s="311">
        <f t="shared" si="10"/>
        <v>0</v>
      </c>
      <c r="P11" s="306">
        <f t="shared" si="11"/>
        <v>0</v>
      </c>
      <c r="Q11" s="76">
        <f t="shared" si="3"/>
        <v>0</v>
      </c>
      <c r="R11" s="311">
        <f t="shared" si="12"/>
        <v>0</v>
      </c>
      <c r="S11" s="306">
        <f t="shared" si="13"/>
        <v>0</v>
      </c>
      <c r="T11" s="76">
        <f t="shared" si="4"/>
        <v>0</v>
      </c>
      <c r="U11" s="311">
        <f t="shared" si="14"/>
        <v>0</v>
      </c>
      <c r="V11" s="306">
        <f t="shared" si="15"/>
        <v>0</v>
      </c>
      <c r="W11" s="76">
        <f t="shared" si="5"/>
        <v>0</v>
      </c>
      <c r="X11" s="311">
        <f t="shared" si="16"/>
        <v>0</v>
      </c>
      <c r="Y11" s="306">
        <f t="shared" si="17"/>
        <v>0</v>
      </c>
      <c r="Z11" s="314">
        <f t="shared" si="6"/>
        <v>0</v>
      </c>
      <c r="AA11" s="528"/>
      <c r="AB11" s="533">
        <f t="shared" si="7"/>
        <v>0</v>
      </c>
      <c r="AC11" s="534">
        <f t="shared" ref="AC11:AF11" si="22">ROUND(AB11*(1+$K$2),0)</f>
        <v>0</v>
      </c>
      <c r="AD11" s="534">
        <f t="shared" si="22"/>
        <v>0</v>
      </c>
      <c r="AE11" s="534">
        <f t="shared" si="22"/>
        <v>0</v>
      </c>
      <c r="AF11" s="535">
        <f t="shared" si="22"/>
        <v>0</v>
      </c>
      <c r="AG11" s="536"/>
      <c r="AH11" s="113"/>
    </row>
    <row r="12" spans="1:34">
      <c r="A12" s="34"/>
      <c r="B12" s="32"/>
      <c r="C12" s="79"/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317">
        <v>0</v>
      </c>
      <c r="J12" s="695">
        <v>0</v>
      </c>
      <c r="K12" s="72">
        <f t="shared" si="0"/>
        <v>0</v>
      </c>
      <c r="L12" s="307">
        <f t="shared" si="1"/>
        <v>0</v>
      </c>
      <c r="M12" s="306">
        <f t="shared" si="9"/>
        <v>0</v>
      </c>
      <c r="N12" s="76">
        <f t="shared" si="2"/>
        <v>0</v>
      </c>
      <c r="O12" s="311">
        <f t="shared" si="10"/>
        <v>0</v>
      </c>
      <c r="P12" s="306">
        <f t="shared" si="11"/>
        <v>0</v>
      </c>
      <c r="Q12" s="76">
        <f t="shared" si="3"/>
        <v>0</v>
      </c>
      <c r="R12" s="311">
        <f t="shared" si="12"/>
        <v>0</v>
      </c>
      <c r="S12" s="306">
        <f t="shared" si="13"/>
        <v>0</v>
      </c>
      <c r="T12" s="76">
        <f t="shared" si="4"/>
        <v>0</v>
      </c>
      <c r="U12" s="311">
        <f t="shared" si="14"/>
        <v>0</v>
      </c>
      <c r="V12" s="306">
        <f t="shared" si="15"/>
        <v>0</v>
      </c>
      <c r="W12" s="76">
        <f t="shared" si="5"/>
        <v>0</v>
      </c>
      <c r="X12" s="311">
        <f t="shared" si="16"/>
        <v>0</v>
      </c>
      <c r="Y12" s="306">
        <f t="shared" si="17"/>
        <v>0</v>
      </c>
      <c r="Z12" s="314">
        <f t="shared" si="6"/>
        <v>0</v>
      </c>
      <c r="AA12" s="528"/>
      <c r="AB12" s="533">
        <f t="shared" si="7"/>
        <v>0</v>
      </c>
      <c r="AC12" s="534">
        <f t="shared" ref="AC12:AF12" si="23">ROUND(AB12*(1+$K$2),0)</f>
        <v>0</v>
      </c>
      <c r="AD12" s="534">
        <f t="shared" si="23"/>
        <v>0</v>
      </c>
      <c r="AE12" s="534">
        <f t="shared" si="23"/>
        <v>0</v>
      </c>
      <c r="AF12" s="535">
        <f t="shared" si="23"/>
        <v>0</v>
      </c>
      <c r="AG12" s="536"/>
      <c r="AH12" s="113"/>
    </row>
    <row r="13" spans="1:34">
      <c r="A13" s="34"/>
      <c r="B13" s="32"/>
      <c r="C13" s="79"/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317">
        <v>0</v>
      </c>
      <c r="J13" s="695">
        <v>0</v>
      </c>
      <c r="K13" s="72">
        <f t="shared" si="0"/>
        <v>0</v>
      </c>
      <c r="L13" s="307">
        <f t="shared" si="1"/>
        <v>0</v>
      </c>
      <c r="M13" s="306">
        <f t="shared" si="9"/>
        <v>0</v>
      </c>
      <c r="N13" s="76">
        <f t="shared" si="2"/>
        <v>0</v>
      </c>
      <c r="O13" s="311">
        <f t="shared" si="10"/>
        <v>0</v>
      </c>
      <c r="P13" s="306">
        <f t="shared" si="11"/>
        <v>0</v>
      </c>
      <c r="Q13" s="76">
        <f t="shared" si="3"/>
        <v>0</v>
      </c>
      <c r="R13" s="311">
        <f t="shared" si="12"/>
        <v>0</v>
      </c>
      <c r="S13" s="306">
        <f t="shared" si="13"/>
        <v>0</v>
      </c>
      <c r="T13" s="76">
        <f t="shared" si="4"/>
        <v>0</v>
      </c>
      <c r="U13" s="311">
        <f t="shared" si="14"/>
        <v>0</v>
      </c>
      <c r="V13" s="306">
        <f t="shared" si="15"/>
        <v>0</v>
      </c>
      <c r="W13" s="76">
        <f t="shared" si="5"/>
        <v>0</v>
      </c>
      <c r="X13" s="311">
        <f t="shared" si="16"/>
        <v>0</v>
      </c>
      <c r="Y13" s="306">
        <f t="shared" si="17"/>
        <v>0</v>
      </c>
      <c r="Z13" s="314">
        <f t="shared" si="6"/>
        <v>0</v>
      </c>
      <c r="AA13" s="528"/>
      <c r="AB13" s="533">
        <f t="shared" si="7"/>
        <v>0</v>
      </c>
      <c r="AC13" s="534">
        <f t="shared" ref="AC13:AF13" si="24">ROUND(AB13*(1+$K$2),0)</f>
        <v>0</v>
      </c>
      <c r="AD13" s="534">
        <f t="shared" si="24"/>
        <v>0</v>
      </c>
      <c r="AE13" s="534">
        <f t="shared" si="24"/>
        <v>0</v>
      </c>
      <c r="AF13" s="535">
        <f t="shared" si="24"/>
        <v>0</v>
      </c>
      <c r="AG13" s="536"/>
      <c r="AH13" s="113"/>
    </row>
    <row r="14" spans="1:34">
      <c r="A14" s="34"/>
      <c r="B14" s="32"/>
      <c r="C14" s="79"/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317">
        <v>0</v>
      </c>
      <c r="J14" s="695">
        <v>0</v>
      </c>
      <c r="K14" s="72">
        <f t="shared" si="0"/>
        <v>0</v>
      </c>
      <c r="L14" s="307">
        <f t="shared" si="1"/>
        <v>0</v>
      </c>
      <c r="M14" s="306">
        <f t="shared" si="9"/>
        <v>0</v>
      </c>
      <c r="N14" s="76">
        <f t="shared" si="2"/>
        <v>0</v>
      </c>
      <c r="O14" s="311">
        <f t="shared" si="10"/>
        <v>0</v>
      </c>
      <c r="P14" s="306">
        <f t="shared" si="11"/>
        <v>0</v>
      </c>
      <c r="Q14" s="76">
        <f t="shared" si="3"/>
        <v>0</v>
      </c>
      <c r="R14" s="311">
        <f t="shared" si="12"/>
        <v>0</v>
      </c>
      <c r="S14" s="306">
        <f t="shared" si="13"/>
        <v>0</v>
      </c>
      <c r="T14" s="76">
        <f t="shared" si="4"/>
        <v>0</v>
      </c>
      <c r="U14" s="311">
        <f t="shared" si="14"/>
        <v>0</v>
      </c>
      <c r="V14" s="306">
        <f t="shared" si="15"/>
        <v>0</v>
      </c>
      <c r="W14" s="76">
        <f t="shared" si="5"/>
        <v>0</v>
      </c>
      <c r="X14" s="311">
        <f t="shared" si="16"/>
        <v>0</v>
      </c>
      <c r="Y14" s="306">
        <f t="shared" si="17"/>
        <v>0</v>
      </c>
      <c r="Z14" s="314">
        <f t="shared" si="6"/>
        <v>0</v>
      </c>
      <c r="AA14" s="528"/>
      <c r="AB14" s="533">
        <f t="shared" si="7"/>
        <v>0</v>
      </c>
      <c r="AC14" s="534">
        <f t="shared" ref="AC14:AF14" si="25">ROUND(AB14*(1+$K$2),0)</f>
        <v>0</v>
      </c>
      <c r="AD14" s="534">
        <f t="shared" si="25"/>
        <v>0</v>
      </c>
      <c r="AE14" s="534">
        <f t="shared" si="25"/>
        <v>0</v>
      </c>
      <c r="AF14" s="535">
        <f t="shared" si="25"/>
        <v>0</v>
      </c>
      <c r="AG14" s="536"/>
      <c r="AH14" s="113"/>
    </row>
    <row r="15" spans="1:34" ht="13.5" customHeight="1">
      <c r="A15" s="35"/>
      <c r="B15" s="33"/>
      <c r="C15" s="79"/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318">
        <v>0</v>
      </c>
      <c r="J15" s="695">
        <v>0</v>
      </c>
      <c r="K15" s="72">
        <f t="shared" si="0"/>
        <v>0</v>
      </c>
      <c r="L15" s="307">
        <f t="shared" si="1"/>
        <v>0</v>
      </c>
      <c r="M15" s="306">
        <f t="shared" si="9"/>
        <v>0</v>
      </c>
      <c r="N15" s="77">
        <f t="shared" si="2"/>
        <v>0</v>
      </c>
      <c r="O15" s="312">
        <f t="shared" si="10"/>
        <v>0</v>
      </c>
      <c r="P15" s="306">
        <f t="shared" si="11"/>
        <v>0</v>
      </c>
      <c r="Q15" s="77">
        <f t="shared" si="3"/>
        <v>0</v>
      </c>
      <c r="R15" s="312">
        <f t="shared" si="12"/>
        <v>0</v>
      </c>
      <c r="S15" s="306">
        <f t="shared" si="13"/>
        <v>0</v>
      </c>
      <c r="T15" s="77">
        <f t="shared" si="4"/>
        <v>0</v>
      </c>
      <c r="U15" s="312">
        <f t="shared" si="14"/>
        <v>0</v>
      </c>
      <c r="V15" s="306">
        <f t="shared" si="15"/>
        <v>0</v>
      </c>
      <c r="W15" s="77">
        <f t="shared" si="5"/>
        <v>0</v>
      </c>
      <c r="X15" s="312">
        <f t="shared" si="16"/>
        <v>0</v>
      </c>
      <c r="Y15" s="306">
        <f t="shared" si="17"/>
        <v>0</v>
      </c>
      <c r="Z15" s="314">
        <f t="shared" si="6"/>
        <v>0</v>
      </c>
      <c r="AA15" s="528"/>
      <c r="AB15" s="538">
        <f t="shared" si="7"/>
        <v>0</v>
      </c>
      <c r="AC15" s="539">
        <f t="shared" ref="AC15:AF15" si="26">ROUND(AB15*(1+$K$2),0)</f>
        <v>0</v>
      </c>
      <c r="AD15" s="539">
        <f t="shared" si="26"/>
        <v>0</v>
      </c>
      <c r="AE15" s="539">
        <f t="shared" si="26"/>
        <v>0</v>
      </c>
      <c r="AF15" s="540">
        <f t="shared" si="26"/>
        <v>0</v>
      </c>
      <c r="AG15" s="541"/>
      <c r="AH15" s="115"/>
    </row>
    <row r="16" spans="1:34" ht="13.5" customHeight="1">
      <c r="A16" s="377" t="s">
        <v>36</v>
      </c>
      <c r="B16" s="378"/>
      <c r="C16" s="378"/>
      <c r="D16" s="378"/>
      <c r="E16" s="378"/>
      <c r="F16" s="378"/>
      <c r="G16" s="378"/>
      <c r="H16" s="378"/>
      <c r="I16" s="378"/>
      <c r="J16" s="378"/>
      <c r="K16" s="73"/>
      <c r="L16" s="209">
        <f>ROUND(SUM(L6:L15),0)</f>
        <v>0</v>
      </c>
      <c r="M16" s="209">
        <f>ROUND(SUM(M6:M15),0)</f>
        <v>0</v>
      </c>
      <c r="N16" s="70"/>
      <c r="O16" s="209">
        <f>ROUND(SUM(O6:O15),0)</f>
        <v>0</v>
      </c>
      <c r="P16" s="209">
        <f>ROUND(SUM(P6:P15),0)</f>
        <v>0</v>
      </c>
      <c r="Q16" s="73"/>
      <c r="R16" s="209">
        <f>ROUND(SUM(R6:R15),0)</f>
        <v>0</v>
      </c>
      <c r="S16" s="209">
        <f>ROUND(SUM(S6:S15),0)</f>
        <v>0</v>
      </c>
      <c r="T16" s="73"/>
      <c r="U16" s="209">
        <f>ROUND(SUM(U6:U15),0)</f>
        <v>0</v>
      </c>
      <c r="V16" s="209">
        <f>ROUND(SUM(V6:V15),0)</f>
        <v>0</v>
      </c>
      <c r="W16" s="73"/>
      <c r="X16" s="209">
        <f>ROUND(SUM(X6:X15),0)</f>
        <v>0</v>
      </c>
      <c r="Y16" s="209">
        <f>ROUND(SUM(Y6:Y15),0)</f>
        <v>0</v>
      </c>
      <c r="Z16" s="315">
        <f>SUM(Z6:Z15)</f>
        <v>0</v>
      </c>
      <c r="AA16" s="542"/>
      <c r="AE16" s="543"/>
      <c r="AG16" s="542"/>
    </row>
    <row r="17" spans="1:33" ht="13.5" customHeight="1">
      <c r="A17" s="696" t="s">
        <v>37</v>
      </c>
      <c r="B17" s="697"/>
      <c r="C17" s="697"/>
      <c r="D17" s="697"/>
      <c r="E17" s="697"/>
      <c r="F17" s="697"/>
      <c r="G17" s="697"/>
      <c r="H17" s="697"/>
      <c r="I17" s="697"/>
      <c r="J17" s="697"/>
      <c r="K17" s="698"/>
      <c r="L17" s="699"/>
      <c r="M17" s="700">
        <f>SUM(L6:M15)</f>
        <v>0</v>
      </c>
      <c r="N17" s="698"/>
      <c r="O17" s="699"/>
      <c r="P17" s="700">
        <f>SUM(O6:P15)</f>
        <v>0</v>
      </c>
      <c r="Q17" s="698"/>
      <c r="R17" s="699"/>
      <c r="S17" s="700">
        <f>SUM(R6:S15)</f>
        <v>0</v>
      </c>
      <c r="T17" s="698"/>
      <c r="U17" s="699"/>
      <c r="V17" s="700">
        <f>SUM(U6:V15)</f>
        <v>0</v>
      </c>
      <c r="W17" s="698"/>
      <c r="X17" s="699"/>
      <c r="Y17" s="700">
        <f>SUM(X6:Y15)</f>
        <v>0</v>
      </c>
      <c r="Z17" s="701">
        <f>SUM(M17:Y17)</f>
        <v>0</v>
      </c>
      <c r="AA17" s="542"/>
      <c r="AE17" s="526"/>
      <c r="AG17" s="542"/>
    </row>
    <row r="18" spans="1:33" ht="5.25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21"/>
      <c r="AA18" s="38"/>
      <c r="AE18" s="543"/>
      <c r="AG18" s="38"/>
    </row>
    <row r="19" spans="1:33">
      <c r="A19" s="320" t="s">
        <v>38</v>
      </c>
      <c r="B19" s="30"/>
      <c r="C19" s="23"/>
      <c r="D19" s="23"/>
      <c r="E19" s="23"/>
      <c r="F19" s="23"/>
      <c r="G19" s="23"/>
      <c r="H19" s="23"/>
      <c r="I19" s="24"/>
      <c r="J19" s="24"/>
      <c r="K19" s="24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321"/>
      <c r="AA19" s="9"/>
      <c r="AE19" s="526"/>
      <c r="AG19" s="9"/>
    </row>
    <row r="20" spans="1:33">
      <c r="A20" s="486" t="s">
        <v>40</v>
      </c>
      <c r="B20" s="480"/>
      <c r="C20" s="480"/>
      <c r="D20" s="480"/>
      <c r="E20" s="480"/>
      <c r="F20" s="480"/>
      <c r="G20" s="480"/>
      <c r="H20" s="480"/>
      <c r="I20" s="480"/>
      <c r="J20" s="480"/>
      <c r="K20" s="74"/>
      <c r="L20" s="210"/>
      <c r="M20" s="211">
        <v>0</v>
      </c>
      <c r="N20" s="74"/>
      <c r="O20" s="210"/>
      <c r="P20" s="211">
        <v>0</v>
      </c>
      <c r="Q20" s="74"/>
      <c r="R20" s="210"/>
      <c r="S20" s="211">
        <v>0</v>
      </c>
      <c r="T20" s="74"/>
      <c r="U20" s="210"/>
      <c r="V20" s="211">
        <v>0</v>
      </c>
      <c r="W20" s="74"/>
      <c r="X20" s="210"/>
      <c r="Y20" s="211">
        <v>0</v>
      </c>
      <c r="Z20" s="322">
        <f>SUM(M20:Y20)</f>
        <v>0</v>
      </c>
      <c r="AA20" s="542"/>
      <c r="AE20" s="526"/>
      <c r="AG20" s="542"/>
    </row>
    <row r="21" spans="1:33">
      <c r="A21" s="487" t="s">
        <v>40</v>
      </c>
      <c r="B21" s="488"/>
      <c r="C21" s="488"/>
      <c r="D21" s="488"/>
      <c r="E21" s="488"/>
      <c r="F21" s="488"/>
      <c r="G21" s="488"/>
      <c r="H21" s="488"/>
      <c r="I21" s="488"/>
      <c r="J21" s="488"/>
      <c r="K21" s="75"/>
      <c r="L21" s="212"/>
      <c r="M21" s="213">
        <v>0</v>
      </c>
      <c r="N21" s="75"/>
      <c r="O21" s="212"/>
      <c r="P21" s="213">
        <v>0</v>
      </c>
      <c r="Q21" s="75"/>
      <c r="R21" s="212"/>
      <c r="S21" s="213">
        <v>0</v>
      </c>
      <c r="T21" s="75"/>
      <c r="U21" s="212"/>
      <c r="V21" s="213">
        <v>0</v>
      </c>
      <c r="W21" s="75"/>
      <c r="X21" s="212"/>
      <c r="Y21" s="213">
        <v>0</v>
      </c>
      <c r="Z21" s="323">
        <f>SUM(M21:Y21)</f>
        <v>0</v>
      </c>
      <c r="AA21" s="542"/>
      <c r="AE21" s="526"/>
      <c r="AG21" s="542"/>
    </row>
    <row r="22" spans="1:33">
      <c r="A22" s="388" t="s">
        <v>41</v>
      </c>
      <c r="B22" s="372"/>
      <c r="C22" s="372"/>
      <c r="D22" s="372"/>
      <c r="E22" s="372"/>
      <c r="F22" s="372"/>
      <c r="G22" s="372"/>
      <c r="H22" s="372"/>
      <c r="I22" s="372"/>
      <c r="J22" s="372"/>
      <c r="K22" s="135"/>
      <c r="L22" s="214"/>
      <c r="M22" s="215">
        <f>SUM(M20:M21)</f>
        <v>0</v>
      </c>
      <c r="N22" s="135"/>
      <c r="O22" s="214"/>
      <c r="P22" s="215">
        <f>SUM(P20:P21)</f>
        <v>0</v>
      </c>
      <c r="Q22" s="135"/>
      <c r="R22" s="214"/>
      <c r="S22" s="215">
        <f>SUM(S20:S21)</f>
        <v>0</v>
      </c>
      <c r="T22" s="135"/>
      <c r="U22" s="214"/>
      <c r="V22" s="215">
        <f>SUM(V20:V21)</f>
        <v>0</v>
      </c>
      <c r="W22" s="135"/>
      <c r="X22" s="214"/>
      <c r="Y22" s="215">
        <f>SUM(Y20:Y21)</f>
        <v>0</v>
      </c>
      <c r="Z22" s="324">
        <f t="shared" ref="Z22" si="27">SUM(Z20:Z21)</f>
        <v>0</v>
      </c>
      <c r="AA22" s="542"/>
      <c r="AE22" s="526"/>
      <c r="AG22" s="542"/>
    </row>
    <row r="23" spans="1:33" ht="5.25" customHeight="1">
      <c r="A23" s="515"/>
      <c r="B23" s="516"/>
      <c r="C23" s="516"/>
      <c r="D23" s="516"/>
      <c r="E23" s="516"/>
      <c r="F23" s="516"/>
      <c r="G23" s="516"/>
      <c r="H23" s="516"/>
      <c r="I23" s="516"/>
      <c r="J23" s="516"/>
      <c r="K23" s="516"/>
      <c r="L23" s="516"/>
      <c r="M23" s="516"/>
      <c r="N23" s="516"/>
      <c r="O23" s="516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22"/>
      <c r="AA23" s="59"/>
      <c r="AE23" s="526"/>
      <c r="AG23" s="59"/>
    </row>
    <row r="24" spans="1:33">
      <c r="A24" s="320" t="s">
        <v>42</v>
      </c>
      <c r="B24" s="30"/>
      <c r="C24" s="23"/>
      <c r="D24" s="23"/>
      <c r="E24" s="23"/>
      <c r="F24" s="23"/>
      <c r="G24" s="23"/>
      <c r="H24" s="23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321"/>
      <c r="AA24" s="9"/>
      <c r="AE24" s="526"/>
      <c r="AG24" s="9"/>
    </row>
    <row r="25" spans="1:33">
      <c r="A25" s="479" t="s">
        <v>116</v>
      </c>
      <c r="B25" s="485"/>
      <c r="C25" s="485"/>
      <c r="D25" s="485"/>
      <c r="E25" s="485"/>
      <c r="F25" s="485"/>
      <c r="G25" s="485"/>
      <c r="H25" s="485"/>
      <c r="I25" s="485"/>
      <c r="J25" s="485"/>
      <c r="K25" s="74"/>
      <c r="L25" s="210"/>
      <c r="M25" s="211">
        <v>0</v>
      </c>
      <c r="N25" s="74"/>
      <c r="O25" s="210"/>
      <c r="P25" s="211">
        <v>0</v>
      </c>
      <c r="Q25" s="74"/>
      <c r="R25" s="210"/>
      <c r="S25" s="211">
        <v>0</v>
      </c>
      <c r="T25" s="74"/>
      <c r="U25" s="210"/>
      <c r="V25" s="211">
        <v>0</v>
      </c>
      <c r="W25" s="74"/>
      <c r="X25" s="210"/>
      <c r="Y25" s="211">
        <v>0</v>
      </c>
      <c r="Z25" s="322">
        <f>SUM(M25:Y25)</f>
        <v>0</v>
      </c>
      <c r="AA25" s="542"/>
      <c r="AE25" s="526"/>
      <c r="AG25" s="542"/>
    </row>
    <row r="26" spans="1:33">
      <c r="A26" s="483" t="s">
        <v>117</v>
      </c>
      <c r="B26" s="484"/>
      <c r="C26" s="484"/>
      <c r="D26" s="484"/>
      <c r="E26" s="484"/>
      <c r="F26" s="484"/>
      <c r="G26" s="484"/>
      <c r="H26" s="484"/>
      <c r="I26" s="484"/>
      <c r="J26" s="484"/>
      <c r="K26" s="75"/>
      <c r="L26" s="212"/>
      <c r="M26" s="213">
        <v>0</v>
      </c>
      <c r="N26" s="75"/>
      <c r="O26" s="212"/>
      <c r="P26" s="213">
        <v>0</v>
      </c>
      <c r="Q26" s="75"/>
      <c r="R26" s="212"/>
      <c r="S26" s="213">
        <v>0</v>
      </c>
      <c r="T26" s="75"/>
      <c r="U26" s="212"/>
      <c r="V26" s="213">
        <v>0</v>
      </c>
      <c r="W26" s="75"/>
      <c r="X26" s="212"/>
      <c r="Y26" s="213">
        <v>0</v>
      </c>
      <c r="Z26" s="323">
        <f>SUM(M26:Y26)</f>
        <v>0</v>
      </c>
      <c r="AA26" s="542"/>
      <c r="AE26" s="526"/>
      <c r="AG26" s="542"/>
    </row>
    <row r="27" spans="1:33">
      <c r="A27" s="388" t="s">
        <v>45</v>
      </c>
      <c r="B27" s="372"/>
      <c r="C27" s="372"/>
      <c r="D27" s="372"/>
      <c r="E27" s="372"/>
      <c r="F27" s="372"/>
      <c r="G27" s="372"/>
      <c r="H27" s="372"/>
      <c r="I27" s="372"/>
      <c r="J27" s="372"/>
      <c r="K27" s="135"/>
      <c r="L27" s="214"/>
      <c r="M27" s="215">
        <f>SUM(M25:M26)</f>
        <v>0</v>
      </c>
      <c r="N27" s="135"/>
      <c r="O27" s="214"/>
      <c r="P27" s="215">
        <f>SUM(P25:P26)</f>
        <v>0</v>
      </c>
      <c r="Q27" s="135"/>
      <c r="R27" s="214"/>
      <c r="S27" s="215">
        <f>SUM(S25:S26)</f>
        <v>0</v>
      </c>
      <c r="T27" s="135"/>
      <c r="U27" s="214"/>
      <c r="V27" s="215">
        <f>SUM(V25:V26)</f>
        <v>0</v>
      </c>
      <c r="W27" s="135"/>
      <c r="X27" s="214"/>
      <c r="Y27" s="215">
        <f>SUM(Y25:Y26)</f>
        <v>0</v>
      </c>
      <c r="Z27" s="324">
        <f t="shared" ref="Z27" si="28">SUM(Z25:Z26)</f>
        <v>0</v>
      </c>
      <c r="AA27" s="542"/>
      <c r="AE27" s="526"/>
      <c r="AG27" s="542"/>
    </row>
    <row r="28" spans="1:33" ht="5.25" customHeight="1">
      <c r="A28" s="499"/>
      <c r="B28" s="419"/>
      <c r="C28" s="420"/>
      <c r="D28" s="421"/>
      <c r="E28" s="421"/>
      <c r="F28" s="421"/>
      <c r="G28" s="421"/>
      <c r="H28" s="421"/>
      <c r="I28" s="422"/>
      <c r="J28" s="422"/>
      <c r="K28" s="422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544"/>
      <c r="AA28" s="9"/>
      <c r="AE28" s="526"/>
      <c r="AG28" s="9"/>
    </row>
    <row r="29" spans="1:33">
      <c r="A29" s="859" t="s">
        <v>46</v>
      </c>
      <c r="B29" s="860"/>
      <c r="C29" s="27"/>
      <c r="D29" s="27"/>
      <c r="E29" s="27"/>
      <c r="F29" s="27"/>
      <c r="G29" s="27"/>
      <c r="H29" s="27"/>
      <c r="I29" s="28"/>
      <c r="J29" s="28"/>
      <c r="K29" s="28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25"/>
      <c r="AA29" s="9"/>
      <c r="AE29" s="526"/>
      <c r="AG29" s="9"/>
    </row>
    <row r="30" spans="1:33" ht="12.75" customHeight="1">
      <c r="A30" s="479" t="s">
        <v>118</v>
      </c>
      <c r="B30" s="480"/>
      <c r="C30" s="480"/>
      <c r="D30" s="480"/>
      <c r="E30" s="480"/>
      <c r="F30" s="480"/>
      <c r="G30" s="480"/>
      <c r="H30" s="480"/>
      <c r="I30" s="480"/>
      <c r="J30" s="480"/>
      <c r="K30" s="74"/>
      <c r="L30" s="210"/>
      <c r="M30" s="211">
        <v>0</v>
      </c>
      <c r="N30" s="74"/>
      <c r="O30" s="210"/>
      <c r="P30" s="211">
        <v>0</v>
      </c>
      <c r="Q30" s="74"/>
      <c r="R30" s="210"/>
      <c r="S30" s="211">
        <v>0</v>
      </c>
      <c r="T30" s="74"/>
      <c r="U30" s="210"/>
      <c r="V30" s="211">
        <v>0</v>
      </c>
      <c r="W30" s="74"/>
      <c r="X30" s="210"/>
      <c r="Y30" s="211">
        <v>0</v>
      </c>
      <c r="Z30" s="326">
        <f>SUM(M30:Y30)</f>
        <v>0</v>
      </c>
      <c r="AA30" s="43"/>
      <c r="AE30" s="526"/>
      <c r="AG30" s="43"/>
    </row>
    <row r="31" spans="1:33">
      <c r="A31" s="481" t="s">
        <v>119</v>
      </c>
      <c r="B31" s="482"/>
      <c r="C31" s="482"/>
      <c r="D31" s="482"/>
      <c r="E31" s="482"/>
      <c r="F31" s="482"/>
      <c r="G31" s="482"/>
      <c r="H31" s="482"/>
      <c r="I31" s="482"/>
      <c r="J31" s="482"/>
      <c r="K31" s="96"/>
      <c r="L31" s="216"/>
      <c r="M31" s="217">
        <v>0</v>
      </c>
      <c r="N31" s="96"/>
      <c r="O31" s="216"/>
      <c r="P31" s="217">
        <v>0</v>
      </c>
      <c r="Q31" s="96"/>
      <c r="R31" s="216"/>
      <c r="S31" s="217">
        <v>0</v>
      </c>
      <c r="T31" s="96"/>
      <c r="U31" s="216"/>
      <c r="V31" s="217">
        <v>0</v>
      </c>
      <c r="W31" s="96"/>
      <c r="X31" s="216"/>
      <c r="Y31" s="217">
        <v>0</v>
      </c>
      <c r="Z31" s="327">
        <f>SUM(M31:Y31)</f>
        <v>0</v>
      </c>
      <c r="AA31" s="43"/>
      <c r="AG31" s="43"/>
    </row>
    <row r="32" spans="1:33">
      <c r="A32" s="481" t="s">
        <v>42</v>
      </c>
      <c r="B32" s="482"/>
      <c r="C32" s="482"/>
      <c r="D32" s="482"/>
      <c r="E32" s="482"/>
      <c r="F32" s="482"/>
      <c r="G32" s="482"/>
      <c r="H32" s="482"/>
      <c r="I32" s="482"/>
      <c r="J32" s="482"/>
      <c r="K32" s="96"/>
      <c r="L32" s="216"/>
      <c r="M32" s="217">
        <v>0</v>
      </c>
      <c r="N32" s="96"/>
      <c r="O32" s="216"/>
      <c r="P32" s="217">
        <v>0</v>
      </c>
      <c r="Q32" s="96"/>
      <c r="R32" s="216"/>
      <c r="S32" s="217">
        <v>0</v>
      </c>
      <c r="T32" s="96"/>
      <c r="U32" s="216"/>
      <c r="V32" s="217">
        <v>0</v>
      </c>
      <c r="W32" s="96"/>
      <c r="X32" s="216"/>
      <c r="Y32" s="217">
        <v>0</v>
      </c>
      <c r="Z32" s="327">
        <f>SUM(M32:Y32)</f>
        <v>0</v>
      </c>
      <c r="AA32" s="43"/>
      <c r="AG32" s="43"/>
    </row>
    <row r="33" spans="1:33">
      <c r="A33" s="481" t="s">
        <v>120</v>
      </c>
      <c r="B33" s="482"/>
      <c r="C33" s="482"/>
      <c r="D33" s="482"/>
      <c r="E33" s="482"/>
      <c r="F33" s="482"/>
      <c r="G33" s="482"/>
      <c r="H33" s="482"/>
      <c r="I33" s="482"/>
      <c r="J33" s="482"/>
      <c r="K33" s="96"/>
      <c r="L33" s="216"/>
      <c r="M33" s="217">
        <v>0</v>
      </c>
      <c r="N33" s="96"/>
      <c r="O33" s="216"/>
      <c r="P33" s="217">
        <v>0</v>
      </c>
      <c r="Q33" s="96"/>
      <c r="R33" s="216"/>
      <c r="S33" s="217">
        <v>0</v>
      </c>
      <c r="T33" s="96"/>
      <c r="U33" s="216"/>
      <c r="V33" s="217">
        <v>0</v>
      </c>
      <c r="W33" s="96"/>
      <c r="X33" s="216"/>
      <c r="Y33" s="217">
        <v>0</v>
      </c>
      <c r="Z33" s="327">
        <f>SUM(M33:Y33)</f>
        <v>0</v>
      </c>
      <c r="AA33" s="43"/>
      <c r="AG33" s="43"/>
    </row>
    <row r="34" spans="1:33">
      <c r="A34" s="483" t="s">
        <v>121</v>
      </c>
      <c r="B34" s="484"/>
      <c r="C34" s="484"/>
      <c r="D34" s="484"/>
      <c r="E34" s="484"/>
      <c r="F34" s="484"/>
      <c r="G34" s="484"/>
      <c r="H34" s="484"/>
      <c r="I34" s="484"/>
      <c r="J34" s="484"/>
      <c r="K34" s="75"/>
      <c r="L34" s="212"/>
      <c r="M34" s="213">
        <v>0</v>
      </c>
      <c r="N34" s="75"/>
      <c r="O34" s="212"/>
      <c r="P34" s="213">
        <v>0</v>
      </c>
      <c r="Q34" s="75"/>
      <c r="R34" s="212"/>
      <c r="S34" s="213">
        <v>0</v>
      </c>
      <c r="T34" s="75"/>
      <c r="U34" s="212"/>
      <c r="V34" s="213">
        <v>0</v>
      </c>
      <c r="W34" s="75"/>
      <c r="X34" s="212"/>
      <c r="Y34" s="213">
        <v>0</v>
      </c>
      <c r="Z34" s="341">
        <f>SUM(M34:Y34)</f>
        <v>0</v>
      </c>
      <c r="AA34" s="542"/>
      <c r="AG34" s="542"/>
    </row>
    <row r="35" spans="1:33">
      <c r="A35" s="388" t="s">
        <v>52</v>
      </c>
      <c r="B35" s="372"/>
      <c r="C35" s="372"/>
      <c r="D35" s="372"/>
      <c r="E35" s="372"/>
      <c r="F35" s="372"/>
      <c r="G35" s="372"/>
      <c r="H35" s="372"/>
      <c r="I35" s="372"/>
      <c r="J35" s="372"/>
      <c r="K35" s="135"/>
      <c r="L35" s="214"/>
      <c r="M35" s="215">
        <f>SUM(M30:M34)</f>
        <v>0</v>
      </c>
      <c r="N35" s="135"/>
      <c r="O35" s="214"/>
      <c r="P35" s="215">
        <f>SUM(P30:P34)</f>
        <v>0</v>
      </c>
      <c r="Q35" s="135"/>
      <c r="R35" s="214"/>
      <c r="S35" s="215">
        <f>SUM(S30:S34)</f>
        <v>0</v>
      </c>
      <c r="T35" s="135"/>
      <c r="U35" s="214"/>
      <c r="V35" s="215">
        <f>SUM(V30:V34)</f>
        <v>0</v>
      </c>
      <c r="W35" s="135"/>
      <c r="X35" s="214"/>
      <c r="Y35" s="215">
        <f>SUM(Y30:Y34)</f>
        <v>0</v>
      </c>
      <c r="Z35" s="342">
        <f>SUM(Z30:Z34)</f>
        <v>0</v>
      </c>
      <c r="AA35" s="542"/>
      <c r="AG35" s="542"/>
    </row>
    <row r="36" spans="1:33" ht="5.25" customHeight="1">
      <c r="A36" s="489"/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1"/>
      <c r="M36" s="491"/>
      <c r="N36" s="492"/>
      <c r="O36" s="491"/>
      <c r="P36" s="491"/>
      <c r="Q36" s="492"/>
      <c r="R36" s="491"/>
      <c r="S36" s="491"/>
      <c r="T36" s="492"/>
      <c r="U36" s="491"/>
      <c r="V36" s="491"/>
      <c r="W36" s="492"/>
      <c r="X36" s="491"/>
      <c r="Y36" s="491"/>
      <c r="Z36" s="493"/>
      <c r="AA36" s="542"/>
      <c r="AG36" s="542"/>
    </row>
    <row r="37" spans="1:33">
      <c r="A37" s="328" t="s">
        <v>53</v>
      </c>
      <c r="B37" s="31"/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43"/>
      <c r="AA37" s="9"/>
      <c r="AG37" s="9"/>
    </row>
    <row r="38" spans="1:33" ht="12.75" customHeight="1">
      <c r="A38" s="475" t="s">
        <v>60</v>
      </c>
      <c r="B38" s="379"/>
      <c r="C38" s="379"/>
      <c r="D38" s="379"/>
      <c r="E38" s="379"/>
      <c r="F38" s="379"/>
      <c r="G38" s="379"/>
      <c r="H38" s="379"/>
      <c r="I38" s="379"/>
      <c r="J38" s="379"/>
      <c r="K38" s="74"/>
      <c r="L38" s="210"/>
      <c r="M38" s="211">
        <v>0</v>
      </c>
      <c r="N38" s="74"/>
      <c r="O38" s="210"/>
      <c r="P38" s="211">
        <v>0</v>
      </c>
      <c r="Q38" s="74"/>
      <c r="R38" s="210"/>
      <c r="S38" s="211">
        <v>0</v>
      </c>
      <c r="T38" s="74"/>
      <c r="U38" s="210"/>
      <c r="V38" s="211">
        <v>0</v>
      </c>
      <c r="W38" s="74"/>
      <c r="X38" s="210"/>
      <c r="Y38" s="211">
        <v>0</v>
      </c>
      <c r="Z38" s="326">
        <f>SUM(M38:Y38)</f>
        <v>0</v>
      </c>
      <c r="AA38" s="43"/>
      <c r="AG38" s="43"/>
    </row>
    <row r="39" spans="1:33">
      <c r="A39" s="476" t="s">
        <v>122</v>
      </c>
      <c r="B39" s="471"/>
      <c r="C39" s="471"/>
      <c r="D39" s="471"/>
      <c r="E39" s="471"/>
      <c r="F39" s="471"/>
      <c r="G39" s="471"/>
      <c r="H39" s="471"/>
      <c r="I39" s="471"/>
      <c r="J39" s="471"/>
      <c r="K39" s="96"/>
      <c r="L39" s="216"/>
      <c r="M39" s="217">
        <v>0</v>
      </c>
      <c r="N39" s="96"/>
      <c r="O39" s="216"/>
      <c r="P39" s="217">
        <v>0</v>
      </c>
      <c r="Q39" s="96"/>
      <c r="R39" s="216"/>
      <c r="S39" s="217">
        <v>0</v>
      </c>
      <c r="T39" s="96"/>
      <c r="U39" s="216"/>
      <c r="V39" s="217">
        <v>0</v>
      </c>
      <c r="W39" s="96"/>
      <c r="X39" s="216"/>
      <c r="Y39" s="217">
        <v>0</v>
      </c>
      <c r="Z39" s="327">
        <f t="shared" ref="Z39:Z45" si="29">SUM(M39:Y39)</f>
        <v>0</v>
      </c>
      <c r="AA39" s="43"/>
      <c r="AG39" s="43"/>
    </row>
    <row r="40" spans="1:33">
      <c r="A40" s="476" t="s">
        <v>123</v>
      </c>
      <c r="B40" s="471"/>
      <c r="C40" s="471"/>
      <c r="D40" s="471"/>
      <c r="E40" s="471"/>
      <c r="F40" s="471"/>
      <c r="G40" s="471"/>
      <c r="H40" s="471"/>
      <c r="I40" s="471"/>
      <c r="J40" s="471"/>
      <c r="K40" s="96"/>
      <c r="L40" s="216"/>
      <c r="M40" s="217">
        <v>0</v>
      </c>
      <c r="N40" s="96"/>
      <c r="O40" s="216"/>
      <c r="P40" s="217">
        <v>0</v>
      </c>
      <c r="Q40" s="96"/>
      <c r="R40" s="216"/>
      <c r="S40" s="217">
        <v>0</v>
      </c>
      <c r="T40" s="96"/>
      <c r="U40" s="216"/>
      <c r="V40" s="217">
        <v>0</v>
      </c>
      <c r="W40" s="96"/>
      <c r="X40" s="216"/>
      <c r="Y40" s="217">
        <v>0</v>
      </c>
      <c r="Z40" s="327">
        <f t="shared" si="29"/>
        <v>0</v>
      </c>
      <c r="AA40" s="43"/>
      <c r="AG40" s="43"/>
    </row>
    <row r="41" spans="1:33" ht="12.75" customHeight="1">
      <c r="A41" s="477" t="s">
        <v>124</v>
      </c>
      <c r="B41" s="448"/>
      <c r="C41" s="448"/>
      <c r="D41" s="448"/>
      <c r="E41" s="448"/>
      <c r="F41" s="448"/>
      <c r="G41" s="448"/>
      <c r="H41" s="472"/>
      <c r="I41" s="717">
        <v>0.05</v>
      </c>
      <c r="J41" s="718">
        <v>0</v>
      </c>
      <c r="K41" s="97"/>
      <c r="L41" s="329"/>
      <c r="M41" s="219">
        <f>ROUND(J41*D13,0)</f>
        <v>0</v>
      </c>
      <c r="N41" s="97"/>
      <c r="O41" s="329"/>
      <c r="P41" s="219">
        <f>ROUND(M41*(1+$I$41),0)</f>
        <v>0</v>
      </c>
      <c r="Q41" s="97"/>
      <c r="R41" s="329"/>
      <c r="S41" s="219">
        <f>ROUND(P41*(1+$I$41),0)</f>
        <v>0</v>
      </c>
      <c r="T41" s="97"/>
      <c r="U41" s="329"/>
      <c r="V41" s="219">
        <f>ROUND(S41*(1+$I$41),0)</f>
        <v>0</v>
      </c>
      <c r="W41" s="97"/>
      <c r="X41" s="329"/>
      <c r="Y41" s="219">
        <f>ROUND(V41*(1+$I$41),0)</f>
        <v>0</v>
      </c>
      <c r="Z41" s="327">
        <f t="shared" si="29"/>
        <v>0</v>
      </c>
      <c r="AA41" s="542"/>
      <c r="AG41" s="542"/>
    </row>
    <row r="42" spans="1:33" ht="12.75" customHeight="1">
      <c r="A42" s="476" t="s">
        <v>125</v>
      </c>
      <c r="B42" s="471"/>
      <c r="C42" s="473"/>
      <c r="D42" s="471"/>
      <c r="E42" s="471"/>
      <c r="F42" s="471"/>
      <c r="G42" s="471"/>
      <c r="H42" s="471"/>
      <c r="I42" s="471"/>
      <c r="J42" s="471"/>
      <c r="K42" s="96"/>
      <c r="L42" s="216"/>
      <c r="M42" s="217">
        <v>0</v>
      </c>
      <c r="N42" s="96"/>
      <c r="O42" s="216"/>
      <c r="P42" s="217">
        <v>0</v>
      </c>
      <c r="Q42" s="96"/>
      <c r="R42" s="216"/>
      <c r="S42" s="217">
        <v>0</v>
      </c>
      <c r="T42" s="96"/>
      <c r="U42" s="216"/>
      <c r="V42" s="217">
        <v>0</v>
      </c>
      <c r="W42" s="96"/>
      <c r="X42" s="216"/>
      <c r="Y42" s="217">
        <v>0</v>
      </c>
      <c r="Z42" s="327">
        <f t="shared" si="29"/>
        <v>0</v>
      </c>
      <c r="AA42" s="542"/>
      <c r="AG42" s="542"/>
    </row>
    <row r="43" spans="1:33" ht="12.75" customHeight="1">
      <c r="A43" s="476" t="s">
        <v>126</v>
      </c>
      <c r="B43" s="471"/>
      <c r="C43" s="473"/>
      <c r="D43" s="471"/>
      <c r="E43" s="471"/>
      <c r="F43" s="471"/>
      <c r="G43" s="471"/>
      <c r="H43" s="471"/>
      <c r="I43" s="471"/>
      <c r="J43" s="471"/>
      <c r="K43" s="96"/>
      <c r="L43" s="216"/>
      <c r="M43" s="217">
        <v>0</v>
      </c>
      <c r="N43" s="96"/>
      <c r="O43" s="216"/>
      <c r="P43" s="217">
        <v>0</v>
      </c>
      <c r="Q43" s="96"/>
      <c r="R43" s="216"/>
      <c r="S43" s="217">
        <v>0</v>
      </c>
      <c r="T43" s="96"/>
      <c r="U43" s="216"/>
      <c r="V43" s="217">
        <v>0</v>
      </c>
      <c r="W43" s="96"/>
      <c r="X43" s="216"/>
      <c r="Y43" s="217">
        <v>0</v>
      </c>
      <c r="Z43" s="327">
        <f t="shared" si="29"/>
        <v>0</v>
      </c>
      <c r="AA43" s="542"/>
      <c r="AG43" s="542"/>
    </row>
    <row r="44" spans="1:33">
      <c r="A44" s="477" t="s">
        <v>127</v>
      </c>
      <c r="B44" s="448"/>
      <c r="C44" s="448"/>
      <c r="D44" s="448"/>
      <c r="E44" s="448"/>
      <c r="F44" s="448"/>
      <c r="G44" s="448"/>
      <c r="H44" s="448"/>
      <c r="I44" s="448"/>
      <c r="J44" s="448"/>
      <c r="K44" s="96"/>
      <c r="L44" s="216"/>
      <c r="M44" s="217">
        <v>0</v>
      </c>
      <c r="N44" s="96"/>
      <c r="O44" s="216"/>
      <c r="P44" s="217">
        <v>0</v>
      </c>
      <c r="Q44" s="96"/>
      <c r="R44" s="216"/>
      <c r="S44" s="217">
        <v>0</v>
      </c>
      <c r="T44" s="96"/>
      <c r="U44" s="216"/>
      <c r="V44" s="217">
        <v>0</v>
      </c>
      <c r="W44" s="96"/>
      <c r="X44" s="216"/>
      <c r="Y44" s="217">
        <v>0</v>
      </c>
      <c r="Z44" s="327">
        <f t="shared" si="29"/>
        <v>0</v>
      </c>
      <c r="AA44" s="542"/>
      <c r="AG44" s="542"/>
    </row>
    <row r="45" spans="1:33">
      <c r="A45" s="478" t="s">
        <v>121</v>
      </c>
      <c r="B45" s="474"/>
      <c r="C45" s="474"/>
      <c r="D45" s="474"/>
      <c r="E45" s="474"/>
      <c r="F45" s="474"/>
      <c r="G45" s="474"/>
      <c r="H45" s="474"/>
      <c r="I45" s="474"/>
      <c r="J45" s="474"/>
      <c r="K45" s="75"/>
      <c r="L45" s="212"/>
      <c r="M45" s="213">
        <v>0</v>
      </c>
      <c r="N45" s="75"/>
      <c r="O45" s="212"/>
      <c r="P45" s="213">
        <v>0</v>
      </c>
      <c r="Q45" s="75"/>
      <c r="R45" s="212"/>
      <c r="S45" s="213">
        <v>0</v>
      </c>
      <c r="T45" s="75"/>
      <c r="U45" s="212"/>
      <c r="V45" s="213">
        <v>0</v>
      </c>
      <c r="W45" s="75"/>
      <c r="X45" s="212"/>
      <c r="Y45" s="213">
        <v>0</v>
      </c>
      <c r="Z45" s="330">
        <f t="shared" si="29"/>
        <v>0</v>
      </c>
      <c r="AA45" s="542"/>
      <c r="AG45" s="542"/>
    </row>
    <row r="46" spans="1:33">
      <c r="A46" s="388" t="s">
        <v>70</v>
      </c>
      <c r="B46" s="372"/>
      <c r="C46" s="372"/>
      <c r="D46" s="372"/>
      <c r="E46" s="372"/>
      <c r="F46" s="372"/>
      <c r="G46" s="372"/>
      <c r="H46" s="372"/>
      <c r="I46" s="372"/>
      <c r="J46" s="382"/>
      <c r="K46" s="135"/>
      <c r="L46" s="214"/>
      <c r="M46" s="215">
        <f>SUM(M38:M45)</f>
        <v>0</v>
      </c>
      <c r="N46" s="135"/>
      <c r="O46" s="214"/>
      <c r="P46" s="215">
        <f>SUM(P38:P45)</f>
        <v>0</v>
      </c>
      <c r="Q46" s="135"/>
      <c r="R46" s="214"/>
      <c r="S46" s="215">
        <f>SUM(S38:S45)</f>
        <v>0</v>
      </c>
      <c r="T46" s="135"/>
      <c r="U46" s="214"/>
      <c r="V46" s="215">
        <f>SUM(V38:V45)</f>
        <v>0</v>
      </c>
      <c r="W46" s="135"/>
      <c r="X46" s="214"/>
      <c r="Y46" s="215">
        <f>SUM(Y38:Y45)</f>
        <v>0</v>
      </c>
      <c r="Z46" s="342">
        <f t="shared" ref="Z46" si="30">SUM(Z38:Z45)</f>
        <v>0</v>
      </c>
      <c r="AA46" s="542"/>
      <c r="AG46" s="542"/>
    </row>
    <row r="47" spans="1:33" ht="5.25" customHeight="1">
      <c r="A47" s="495"/>
      <c r="B47" s="496"/>
      <c r="C47" s="421"/>
      <c r="D47" s="497"/>
      <c r="E47" s="497"/>
      <c r="F47" s="497"/>
      <c r="G47" s="497"/>
      <c r="H47" s="497"/>
      <c r="I47" s="422"/>
      <c r="J47" s="422"/>
      <c r="K47" s="422"/>
      <c r="L47" s="425"/>
      <c r="M47" s="425"/>
      <c r="N47" s="425"/>
      <c r="O47" s="425"/>
      <c r="P47" s="425"/>
      <c r="Q47" s="425"/>
      <c r="R47" s="425"/>
      <c r="S47" s="425"/>
      <c r="T47" s="425"/>
      <c r="U47" s="425"/>
      <c r="V47" s="425"/>
      <c r="W47" s="425"/>
      <c r="X47" s="425"/>
      <c r="Y47" s="425"/>
      <c r="Z47" s="498"/>
      <c r="AA47" s="9"/>
      <c r="AG47" s="9"/>
    </row>
    <row r="48" spans="1:33">
      <c r="A48" s="320" t="s">
        <v>71</v>
      </c>
      <c r="B48" s="30"/>
      <c r="C48" s="23"/>
      <c r="D48" s="23"/>
      <c r="E48" s="23"/>
      <c r="F48" s="23"/>
      <c r="G48" s="23"/>
      <c r="H48" s="23"/>
      <c r="I48" s="24"/>
      <c r="J48" s="24"/>
      <c r="K48" s="24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345"/>
      <c r="AA48" s="9"/>
      <c r="AE48" s="526"/>
      <c r="AG48" s="9"/>
    </row>
    <row r="49" spans="1:35">
      <c r="A49" s="332"/>
      <c r="B49" s="61"/>
      <c r="C49" s="61"/>
      <c r="D49" s="61"/>
      <c r="E49" s="61"/>
      <c r="F49" s="61"/>
      <c r="G49" s="61"/>
      <c r="H49" s="61"/>
      <c r="I49" s="828" t="s">
        <v>72</v>
      </c>
      <c r="J49" s="830"/>
      <c r="K49" s="98"/>
      <c r="L49" s="308"/>
      <c r="M49" s="222">
        <v>0</v>
      </c>
      <c r="N49" s="98"/>
      <c r="O49" s="308"/>
      <c r="P49" s="222">
        <v>0</v>
      </c>
      <c r="Q49" s="98"/>
      <c r="R49" s="308"/>
      <c r="S49" s="222">
        <v>0</v>
      </c>
      <c r="T49" s="98"/>
      <c r="U49" s="308"/>
      <c r="V49" s="222">
        <v>0</v>
      </c>
      <c r="W49" s="98"/>
      <c r="X49" s="308"/>
      <c r="Y49" s="222">
        <v>0</v>
      </c>
      <c r="Z49" s="322">
        <f>SUM(M49:Y49)</f>
        <v>0</v>
      </c>
      <c r="AA49" s="542"/>
      <c r="AE49" s="526"/>
      <c r="AG49" s="542"/>
    </row>
    <row r="50" spans="1:35">
      <c r="A50" s="333" t="s">
        <v>73</v>
      </c>
      <c r="B50" s="846"/>
      <c r="C50" s="846"/>
      <c r="D50" s="846"/>
      <c r="E50" s="134"/>
      <c r="F50" s="134"/>
      <c r="G50" s="134"/>
      <c r="H50" s="134"/>
      <c r="I50" s="831" t="s">
        <v>74</v>
      </c>
      <c r="J50" s="833"/>
      <c r="K50" s="99"/>
      <c r="L50" s="216"/>
      <c r="M50" s="217">
        <v>0</v>
      </c>
      <c r="N50" s="99"/>
      <c r="O50" s="216"/>
      <c r="P50" s="217">
        <v>0</v>
      </c>
      <c r="Q50" s="99"/>
      <c r="R50" s="216"/>
      <c r="S50" s="217">
        <v>0</v>
      </c>
      <c r="T50" s="99"/>
      <c r="U50" s="216"/>
      <c r="V50" s="217">
        <v>0</v>
      </c>
      <c r="W50" s="99"/>
      <c r="X50" s="216"/>
      <c r="Y50" s="217">
        <v>0</v>
      </c>
      <c r="Z50" s="334">
        <f>SUM(M50:Y50)</f>
        <v>0</v>
      </c>
      <c r="AA50" s="542"/>
      <c r="AE50" s="526"/>
      <c r="AG50" s="542"/>
    </row>
    <row r="51" spans="1:35" s="11" customFormat="1">
      <c r="A51" s="335"/>
      <c r="B51" s="67"/>
      <c r="C51" s="67"/>
      <c r="D51" s="67"/>
      <c r="E51" s="67"/>
      <c r="F51" s="67"/>
      <c r="G51" s="67"/>
      <c r="H51" s="67"/>
      <c r="I51" s="825" t="s">
        <v>75</v>
      </c>
      <c r="J51" s="827"/>
      <c r="K51" s="100"/>
      <c r="L51" s="223"/>
      <c r="M51" s="224">
        <f>M49+M50</f>
        <v>0</v>
      </c>
      <c r="N51" s="100"/>
      <c r="O51" s="223"/>
      <c r="P51" s="224">
        <f>P49+P50</f>
        <v>0</v>
      </c>
      <c r="Q51" s="100"/>
      <c r="R51" s="223"/>
      <c r="S51" s="224">
        <f>S49+S50</f>
        <v>0</v>
      </c>
      <c r="T51" s="100"/>
      <c r="U51" s="223"/>
      <c r="V51" s="224">
        <f>V49+V50</f>
        <v>0</v>
      </c>
      <c r="W51" s="100"/>
      <c r="X51" s="223"/>
      <c r="Y51" s="224">
        <f>Y49+Y50</f>
        <v>0</v>
      </c>
      <c r="Z51" s="336">
        <f>SUM(Z49:Z50)</f>
        <v>0</v>
      </c>
      <c r="AA51" s="545"/>
      <c r="AE51" s="546"/>
      <c r="AG51" s="545"/>
    </row>
    <row r="52" spans="1:35">
      <c r="A52" s="337"/>
      <c r="B52" s="68"/>
      <c r="C52" s="68"/>
      <c r="D52" s="68"/>
      <c r="E52" s="68"/>
      <c r="F52" s="68"/>
      <c r="G52" s="68"/>
      <c r="H52" s="68"/>
      <c r="I52" s="828" t="s">
        <v>72</v>
      </c>
      <c r="J52" s="830"/>
      <c r="K52" s="98"/>
      <c r="L52" s="308"/>
      <c r="M52" s="222">
        <v>0</v>
      </c>
      <c r="N52" s="98"/>
      <c r="O52" s="308"/>
      <c r="P52" s="222">
        <v>0</v>
      </c>
      <c r="Q52" s="98"/>
      <c r="R52" s="308"/>
      <c r="S52" s="222">
        <v>0</v>
      </c>
      <c r="T52" s="98"/>
      <c r="U52" s="308"/>
      <c r="V52" s="222">
        <v>0</v>
      </c>
      <c r="W52" s="98"/>
      <c r="X52" s="308"/>
      <c r="Y52" s="222">
        <v>0</v>
      </c>
      <c r="Z52" s="322">
        <f t="shared" ref="Z52:Z53" si="31">SUM(M52:Y52)</f>
        <v>0</v>
      </c>
      <c r="AA52" s="542"/>
      <c r="AE52" s="526"/>
      <c r="AG52" s="542"/>
    </row>
    <row r="53" spans="1:35">
      <c r="A53" s="333" t="s">
        <v>76</v>
      </c>
      <c r="B53" s="846"/>
      <c r="C53" s="846"/>
      <c r="D53" s="846"/>
      <c r="E53" s="134"/>
      <c r="F53" s="134"/>
      <c r="G53" s="134"/>
      <c r="H53" s="134"/>
      <c r="I53" s="831" t="s">
        <v>74</v>
      </c>
      <c r="J53" s="833"/>
      <c r="K53" s="99"/>
      <c r="L53" s="216"/>
      <c r="M53" s="217">
        <v>0</v>
      </c>
      <c r="N53" s="99"/>
      <c r="O53" s="216"/>
      <c r="P53" s="217">
        <v>0</v>
      </c>
      <c r="Q53" s="99"/>
      <c r="R53" s="216"/>
      <c r="S53" s="217">
        <v>0</v>
      </c>
      <c r="T53" s="99"/>
      <c r="U53" s="216"/>
      <c r="V53" s="217">
        <v>0</v>
      </c>
      <c r="W53" s="99"/>
      <c r="X53" s="216"/>
      <c r="Y53" s="217">
        <v>0</v>
      </c>
      <c r="Z53" s="334">
        <f t="shared" si="31"/>
        <v>0</v>
      </c>
      <c r="AA53" s="542"/>
      <c r="AE53" s="526"/>
      <c r="AG53" s="542"/>
    </row>
    <row r="54" spans="1:35" s="11" customFormat="1">
      <c r="A54" s="335"/>
      <c r="B54" s="67"/>
      <c r="C54" s="67"/>
      <c r="D54" s="67"/>
      <c r="E54" s="67"/>
      <c r="F54" s="67"/>
      <c r="G54" s="67"/>
      <c r="H54" s="67"/>
      <c r="I54" s="825" t="s">
        <v>75</v>
      </c>
      <c r="J54" s="827"/>
      <c r="K54" s="100"/>
      <c r="L54" s="223"/>
      <c r="M54" s="224">
        <f>SUM(M52:M53)</f>
        <v>0</v>
      </c>
      <c r="N54" s="100"/>
      <c r="O54" s="223"/>
      <c r="P54" s="224">
        <f>SUM(P52:P53)</f>
        <v>0</v>
      </c>
      <c r="Q54" s="100"/>
      <c r="R54" s="223"/>
      <c r="S54" s="224">
        <f>SUM(S52:S53)</f>
        <v>0</v>
      </c>
      <c r="T54" s="100"/>
      <c r="U54" s="223"/>
      <c r="V54" s="224">
        <f>SUM(V52:V53)</f>
        <v>0</v>
      </c>
      <c r="W54" s="100"/>
      <c r="X54" s="223"/>
      <c r="Y54" s="224">
        <f>SUM(Y52:Y53)</f>
        <v>0</v>
      </c>
      <c r="Z54" s="336">
        <f>SUM(Z52:Z53)</f>
        <v>0</v>
      </c>
      <c r="AA54" s="545"/>
      <c r="AE54" s="546"/>
      <c r="AG54" s="545"/>
    </row>
    <row r="55" spans="1:35">
      <c r="A55" s="338" t="s">
        <v>80</v>
      </c>
      <c r="B55" s="102"/>
      <c r="C55" s="103"/>
      <c r="D55" s="103"/>
      <c r="E55" s="103"/>
      <c r="F55" s="103"/>
      <c r="G55" s="103"/>
      <c r="H55" s="103"/>
      <c r="I55" s="104"/>
      <c r="J55" s="104"/>
      <c r="K55" s="105"/>
      <c r="L55" s="225"/>
      <c r="M55" s="224">
        <f>M51+M54</f>
        <v>0</v>
      </c>
      <c r="N55" s="105"/>
      <c r="O55" s="225"/>
      <c r="P55" s="224">
        <f>P51+P54</f>
        <v>0</v>
      </c>
      <c r="Q55" s="105"/>
      <c r="R55" s="225"/>
      <c r="S55" s="224">
        <f>S51+S54</f>
        <v>0</v>
      </c>
      <c r="T55" s="105"/>
      <c r="U55" s="225"/>
      <c r="V55" s="224">
        <f>V51+V54</f>
        <v>0</v>
      </c>
      <c r="W55" s="105"/>
      <c r="X55" s="225"/>
      <c r="Y55" s="224">
        <f>Y51+Y54</f>
        <v>0</v>
      </c>
      <c r="Z55" s="339">
        <f>Z51+Z54</f>
        <v>0</v>
      </c>
      <c r="AA55" s="542"/>
      <c r="AE55" s="526"/>
      <c r="AG55" s="542"/>
    </row>
    <row r="56" spans="1:35" ht="5.25" customHeight="1">
      <c r="A56" s="499"/>
      <c r="B56" s="419"/>
      <c r="C56" s="420"/>
      <c r="D56" s="420"/>
      <c r="E56" s="420"/>
      <c r="F56" s="420"/>
      <c r="G56" s="420"/>
      <c r="H56" s="420"/>
      <c r="I56" s="422"/>
      <c r="J56" s="422"/>
      <c r="K56" s="422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500"/>
      <c r="AA56" s="6"/>
      <c r="AE56" s="526"/>
      <c r="AG56" s="6"/>
    </row>
    <row r="57" spans="1:35" ht="13.5" customHeight="1">
      <c r="A57" s="702" t="s">
        <v>81</v>
      </c>
      <c r="B57" s="703"/>
      <c r="C57" s="703"/>
      <c r="D57" s="703"/>
      <c r="E57" s="703"/>
      <c r="F57" s="703"/>
      <c r="G57" s="703"/>
      <c r="H57" s="703"/>
      <c r="I57" s="703"/>
      <c r="J57" s="704"/>
      <c r="K57" s="705"/>
      <c r="L57" s="699"/>
      <c r="M57" s="700">
        <f>M17+M22+M27+M35+M46+M55</f>
        <v>0</v>
      </c>
      <c r="N57" s="705"/>
      <c r="O57" s="699"/>
      <c r="P57" s="700">
        <f>P17+P22+P27+P35+P46+P55</f>
        <v>0</v>
      </c>
      <c r="Q57" s="705"/>
      <c r="R57" s="699"/>
      <c r="S57" s="700">
        <f>S17+S22+S27+S35+S46+S55</f>
        <v>0</v>
      </c>
      <c r="T57" s="705"/>
      <c r="U57" s="699"/>
      <c r="V57" s="700">
        <f>V17+V22+V27+V35+V46+V55</f>
        <v>0</v>
      </c>
      <c r="W57" s="705"/>
      <c r="X57" s="699"/>
      <c r="Y57" s="700">
        <f>Y17+Y22+Y27+Y35+Y46+Y55</f>
        <v>0</v>
      </c>
      <c r="Z57" s="701">
        <f>Z17+Z22+Z27+Z35+Z46+Z55</f>
        <v>0</v>
      </c>
      <c r="AA57" s="542"/>
      <c r="AE57" s="526"/>
      <c r="AG57" s="542"/>
    </row>
    <row r="58" spans="1:35" ht="5.25" customHeight="1">
      <c r="A58" s="502"/>
      <c r="B58" s="414"/>
      <c r="C58" s="421"/>
      <c r="D58" s="497"/>
      <c r="E58" s="497"/>
      <c r="F58" s="497"/>
      <c r="G58" s="497"/>
      <c r="H58" s="497"/>
      <c r="I58" s="422"/>
      <c r="J58" s="422"/>
      <c r="K58" s="422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500"/>
      <c r="AA58" s="6"/>
      <c r="AC58" s="13"/>
      <c r="AD58" s="13"/>
      <c r="AE58" s="547"/>
      <c r="AF58" s="13"/>
      <c r="AG58" s="6"/>
      <c r="AH58" s="13"/>
      <c r="AI58" s="13"/>
    </row>
    <row r="59" spans="1:35">
      <c r="A59" s="320" t="s">
        <v>74</v>
      </c>
      <c r="B59" s="30"/>
      <c r="C59" s="23"/>
      <c r="D59" s="23"/>
      <c r="E59" s="23"/>
      <c r="F59" s="23"/>
      <c r="G59" s="23"/>
      <c r="H59" s="23"/>
      <c r="I59" s="24"/>
      <c r="J59" s="24"/>
      <c r="K59" s="24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25"/>
      <c r="AA59" s="9"/>
      <c r="AE59" s="526"/>
      <c r="AG59" s="9"/>
    </row>
    <row r="60" spans="1:35">
      <c r="A60" s="505" t="s">
        <v>128</v>
      </c>
      <c r="B60" s="506"/>
      <c r="C60" s="506"/>
      <c r="D60" s="506"/>
      <c r="E60" s="506"/>
      <c r="F60" s="506"/>
      <c r="G60" s="506"/>
      <c r="H60" s="506"/>
      <c r="I60" s="506"/>
      <c r="J60" s="507"/>
      <c r="K60" s="106"/>
      <c r="L60" s="844"/>
      <c r="M60" s="845"/>
      <c r="N60" s="106"/>
      <c r="O60" s="844"/>
      <c r="P60" s="845"/>
      <c r="Q60" s="106"/>
      <c r="R60" s="844"/>
      <c r="S60" s="845"/>
      <c r="T60" s="106"/>
      <c r="U60" s="844"/>
      <c r="V60" s="845"/>
      <c r="W60" s="106"/>
      <c r="X60" s="844"/>
      <c r="Y60" s="845"/>
      <c r="Z60" s="500"/>
      <c r="AA60" s="6"/>
      <c r="AE60" s="526"/>
      <c r="AG60" s="6"/>
    </row>
    <row r="61" spans="1:35" s="6" customFormat="1" ht="13.5" customHeight="1">
      <c r="A61" s="508" t="s">
        <v>132</v>
      </c>
      <c r="B61" s="509"/>
      <c r="C61" s="509"/>
      <c r="D61" s="509"/>
      <c r="E61" s="509"/>
      <c r="F61" s="509"/>
      <c r="G61" s="509"/>
      <c r="H61" s="509"/>
      <c r="I61" s="509"/>
      <c r="J61" s="510"/>
      <c r="K61" s="136"/>
      <c r="L61" s="107"/>
      <c r="M61" s="309">
        <f>M57-(M22+M35+M41+M42+M55)+IF(SUM($L$51:M$51)&gt;25000,MAX(0,25000-SUM($L51:L51)),M$51)+IF(SUM($L$54:M$54)&gt;25000,MAX(0,25000-SUM($L54:L54)),M$54)</f>
        <v>0</v>
      </c>
      <c r="N61" s="136"/>
      <c r="O61" s="107"/>
      <c r="P61" s="309">
        <f>P57-(P22+P35+P41+P42+P55)+IF(SUM($L$51:P$51)&gt;25000,MAX(0,25000-SUM($L51:O51)),P$51)+IF(SUM($L$54:P$54)&gt;25000,MAX(0,25000-SUM($L54:O54)),P$54)</f>
        <v>0</v>
      </c>
      <c r="Q61" s="136"/>
      <c r="R61" s="107"/>
      <c r="S61" s="309">
        <f>S57-(S22+S35+S41+S42+S55)+IF(SUM($L$51:S$51)&gt;25000,MAX(0,25000-SUM($L51:R51)),S$51)+IF(SUM($L$54:S$54)&gt;25000,MAX(0,25000-SUM($L54:R54)),S$54)</f>
        <v>0</v>
      </c>
      <c r="T61" s="136"/>
      <c r="U61" s="107"/>
      <c r="V61" s="309">
        <f>V57-(V22+V35+V41+V42+V55)+IF(SUM($L$51:V$51)&gt;25000,MAX(0,25000-SUM($L51:U51)),V$51)+IF(SUM($L$54:V$54)&gt;25000,MAX(0,25000-SUM($L54:U54)),V$54)</f>
        <v>0</v>
      </c>
      <c r="W61" s="136"/>
      <c r="X61" s="107"/>
      <c r="Y61" s="309">
        <f>Y57-(Y22+Y35+Y41+Y42+Y55)+IF(SUM($L$51:Y$51)&gt;25000,MAX(0,25000-SUM($L51:X51)),Y$51)+IF(SUM($L$54:Y$54)&gt;25000,MAX(0,25000-SUM($L54:X54)),Y$54)</f>
        <v>0</v>
      </c>
      <c r="Z61" s="340">
        <f>SUM(M61:Y61)</f>
        <v>0</v>
      </c>
      <c r="AA61" s="548"/>
      <c r="AE61" s="525"/>
      <c r="AG61" s="548"/>
    </row>
    <row r="62" spans="1:35" s="5" customFormat="1" ht="13.5" customHeight="1">
      <c r="A62" s="702" t="s">
        <v>130</v>
      </c>
      <c r="B62" s="703"/>
      <c r="C62" s="703"/>
      <c r="D62" s="703"/>
      <c r="E62" s="703"/>
      <c r="F62" s="703"/>
      <c r="G62" s="703"/>
      <c r="H62" s="703"/>
      <c r="I62" s="703"/>
      <c r="J62" s="708">
        <v>0.25</v>
      </c>
      <c r="K62" s="706"/>
      <c r="L62" s="707"/>
      <c r="M62" s="700">
        <f>ROUND(M61*$J$62,0)</f>
        <v>0</v>
      </c>
      <c r="N62" s="706"/>
      <c r="O62" s="707"/>
      <c r="P62" s="700">
        <f>ROUND(P61*$J$62,0)</f>
        <v>0</v>
      </c>
      <c r="Q62" s="706"/>
      <c r="R62" s="707"/>
      <c r="S62" s="700">
        <f>ROUND(S61*$J$62,0)</f>
        <v>0</v>
      </c>
      <c r="T62" s="706"/>
      <c r="U62" s="707"/>
      <c r="V62" s="700">
        <f>ROUND(V61*$J$62,0)</f>
        <v>0</v>
      </c>
      <c r="W62" s="706"/>
      <c r="X62" s="707"/>
      <c r="Y62" s="700">
        <f>ROUND(Y61*$J$62,0)</f>
        <v>0</v>
      </c>
      <c r="Z62" s="701">
        <f>SUM(M62:Y62)</f>
        <v>0</v>
      </c>
      <c r="AA62" s="542"/>
      <c r="AE62" s="549"/>
      <c r="AG62" s="542"/>
    </row>
    <row r="63" spans="1:35">
      <c r="A63" s="709" t="s">
        <v>83</v>
      </c>
      <c r="B63" s="710"/>
      <c r="C63" s="711"/>
      <c r="D63" s="711"/>
      <c r="E63" s="711"/>
      <c r="F63" s="711"/>
      <c r="G63" s="711"/>
      <c r="H63" s="711"/>
      <c r="I63" s="712"/>
      <c r="J63" s="712"/>
      <c r="K63" s="713"/>
      <c r="L63" s="714"/>
      <c r="M63" s="715">
        <f>M57+M62</f>
        <v>0</v>
      </c>
      <c r="N63" s="713"/>
      <c r="O63" s="714"/>
      <c r="P63" s="715">
        <f>P57+P62</f>
        <v>0</v>
      </c>
      <c r="Q63" s="713"/>
      <c r="R63" s="714"/>
      <c r="S63" s="715">
        <f>S57+S62</f>
        <v>0</v>
      </c>
      <c r="T63" s="713"/>
      <c r="U63" s="714"/>
      <c r="V63" s="715">
        <f>V57+V62</f>
        <v>0</v>
      </c>
      <c r="W63" s="713"/>
      <c r="X63" s="714"/>
      <c r="Y63" s="715">
        <f>Y57+Y62</f>
        <v>0</v>
      </c>
      <c r="Z63" s="716">
        <f>Z57+Z62</f>
        <v>0</v>
      </c>
      <c r="AA63" s="542"/>
      <c r="AE63" s="526"/>
      <c r="AG63" s="542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X7" sqref="X7:X15"/>
      <pageMargins left="0" right="0" top="0" bottom="0" header="0" footer="0"/>
      <pageSetup scale="70" orientation="portrait" r:id="rId1"/>
    </customSheetView>
  </customSheetViews>
  <mergeCells count="21">
    <mergeCell ref="I54:J54"/>
    <mergeCell ref="X60:Y60"/>
    <mergeCell ref="L60:M60"/>
    <mergeCell ref="O60:P60"/>
    <mergeCell ref="R60:S60"/>
    <mergeCell ref="U60:V60"/>
    <mergeCell ref="I51:J51"/>
    <mergeCell ref="A29:B29"/>
    <mergeCell ref="I52:J52"/>
    <mergeCell ref="B53:D53"/>
    <mergeCell ref="I53:J53"/>
    <mergeCell ref="AH3:AH4"/>
    <mergeCell ref="I49:J49"/>
    <mergeCell ref="B50:D50"/>
    <mergeCell ref="I50:J50"/>
    <mergeCell ref="B1:P1"/>
    <mergeCell ref="A3:A4"/>
    <mergeCell ref="B3:B4"/>
    <mergeCell ref="W3:Y4"/>
    <mergeCell ref="AB3:AF4"/>
    <mergeCell ref="AG3:AG4"/>
  </mergeCells>
  <conditionalFormatting sqref="D6">
    <cfRule type="expression" dxfId="48" priority="11">
      <formula>$C6="sum"</formula>
    </cfRule>
    <cfRule type="expression" dxfId="47" priority="12">
      <formula>$C6="acad"</formula>
    </cfRule>
    <cfRule type="expression" dxfId="46" priority="13">
      <formula>$C6="cal"</formula>
    </cfRule>
    <cfRule type="expression" dxfId="45" priority="14">
      <formula>$C6="hourly"</formula>
    </cfRule>
    <cfRule type="expression" dxfId="44" priority="15">
      <formula>$C6="grad"</formula>
    </cfRule>
  </conditionalFormatting>
  <conditionalFormatting sqref="D6:H8">
    <cfRule type="expression" dxfId="43" priority="1">
      <formula>$C6="sum"</formula>
    </cfRule>
    <cfRule type="expression" dxfId="42" priority="2">
      <formula>$C6="acad"</formula>
    </cfRule>
    <cfRule type="expression" dxfId="41" priority="3">
      <formula>$C6="cal"</formula>
    </cfRule>
    <cfRule type="expression" dxfId="40" priority="4">
      <formula>$C6="hourly"</formula>
    </cfRule>
    <cfRule type="expression" dxfId="39" priority="5">
      <formula>$C6="grad"</formula>
    </cfRule>
  </conditionalFormatting>
  <conditionalFormatting sqref="D7:H15">
    <cfRule type="expression" dxfId="38" priority="6">
      <formula>$C7="sum"</formula>
    </cfRule>
    <cfRule type="expression" dxfId="37" priority="7">
      <formula>$C7="acad"</formula>
    </cfRule>
    <cfRule type="expression" dxfId="36" priority="8">
      <formula>$C7="cal"</formula>
    </cfRule>
    <cfRule type="expression" dxfId="35" priority="9">
      <formula>$C7="hourly"</formula>
    </cfRule>
    <cfRule type="expression" dxfId="34" priority="10">
      <formula>$C7="grad"</formula>
    </cfRule>
  </conditionalFormatting>
  <pageMargins left="0.7" right="0.7" top="0.75" bottom="0.75" header="0.3" footer="0.3"/>
  <pageSetup scale="31" orientation="portrait"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stopIfTrue="1" id="{5B3A9DDB-C344-461B-87DF-8821ED6A60A6}">
            <xm:f>'Sub1'!#REF!="grad"</xm:f>
            <x14:dxf>
              <numFmt numFmtId="165" formatCode="&quot;$&quot;#,##0"/>
            </x14:dxf>
          </x14:cfRule>
          <x14:cfRule type="expression" priority="17" id="{B07F30DA-E54F-4146-9E64-A8F7BCA75B9A}">
            <xm:f>'Sub1'!#REF!&lt;&gt;"grad"</xm:f>
            <x14:dxf>
              <numFmt numFmtId="14" formatCode="0.00%"/>
            </x14:dxf>
          </x14:cfRule>
          <xm:sqref>J6:J15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3"/>
  <sheetViews>
    <sheetView zoomScaleNormal="100" workbookViewId="0">
      <selection activeCell="C13" sqref="C13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" bestFit="1" customWidth="1"/>
    <col min="4" max="4" width="4.42578125" style="36" bestFit="1" customWidth="1" outlineLevel="1"/>
    <col min="5" max="7" width="4.42578125" style="8" bestFit="1" customWidth="1" outlineLevel="1"/>
    <col min="8" max="8" width="4.42578125" style="1" bestFit="1" customWidth="1" outlineLevel="1"/>
    <col min="9" max="9" width="10.5703125" style="1" customWidth="1"/>
    <col min="10" max="10" width="9.140625" style="1" customWidth="1"/>
    <col min="11" max="11" width="7.42578125" style="1" bestFit="1" customWidth="1"/>
    <col min="12" max="12" width="8.7109375" style="276" bestFit="1" customWidth="1"/>
    <col min="13" max="13" width="9.7109375" style="276" bestFit="1" customWidth="1"/>
    <col min="14" max="14" width="7.42578125" style="1" bestFit="1" customWidth="1"/>
    <col min="15" max="16" width="8.7109375" style="276" bestFit="1" customWidth="1"/>
    <col min="17" max="17" width="7.42578125" style="1" bestFit="1" customWidth="1"/>
    <col min="18" max="19" width="8.7109375" style="276" bestFit="1" customWidth="1"/>
    <col min="20" max="20" width="7.42578125" style="1" bestFit="1" customWidth="1"/>
    <col min="21" max="21" width="8.7109375" style="276" customWidth="1"/>
    <col min="22" max="22" width="8.7109375" style="1" customWidth="1"/>
    <col min="23" max="23" width="7.42578125" style="1" bestFit="1" customWidth="1"/>
    <col min="24" max="24" width="8.7109375" style="346" customWidth="1"/>
    <col min="25" max="25" width="8.7109375" style="276" customWidth="1"/>
    <col min="26" max="26" width="9.7109375" style="276" bestFit="1" customWidth="1"/>
    <col min="27" max="27" width="12.7109375" style="1" bestFit="1" customWidth="1"/>
    <col min="28" max="32" width="8.85546875" style="1"/>
    <col min="33" max="33" width="11.28515625" style="1" bestFit="1" customWidth="1"/>
    <col min="34" max="34" width="9.42578125" style="1" bestFit="1" customWidth="1"/>
    <col min="35" max="37" width="9.28515625" style="1" bestFit="1" customWidth="1"/>
    <col min="38" max="38" width="9.28515625" style="1" customWidth="1"/>
    <col min="39" max="40" width="8.85546875" style="1"/>
    <col min="41" max="41" width="9.28515625" style="1" bestFit="1" customWidth="1"/>
    <col min="42" max="16384" width="8.85546875" style="1"/>
  </cols>
  <sheetData>
    <row r="1" spans="1:34" ht="15.75">
      <c r="A1" s="941" t="s">
        <v>113</v>
      </c>
      <c r="B1" s="942" t="s">
        <v>133</v>
      </c>
      <c r="C1" s="943"/>
      <c r="D1" s="943"/>
      <c r="E1" s="943"/>
      <c r="F1" s="943"/>
      <c r="G1" s="943"/>
      <c r="H1" s="943"/>
      <c r="I1" s="942"/>
      <c r="J1" s="942"/>
      <c r="K1" s="942"/>
      <c r="L1" s="943"/>
      <c r="M1" s="943"/>
      <c r="N1" s="943"/>
      <c r="O1" s="943"/>
      <c r="P1" s="944"/>
      <c r="Q1" s="40"/>
      <c r="R1" s="6"/>
      <c r="S1" s="6"/>
      <c r="U1" s="6"/>
      <c r="V1" s="15"/>
      <c r="X1" s="6"/>
      <c r="Y1" s="6"/>
      <c r="Z1" s="6"/>
    </row>
    <row r="2" spans="1:34" ht="15">
      <c r="A2" s="939" t="s">
        <v>8</v>
      </c>
      <c r="B2" s="940"/>
      <c r="E2" s="36"/>
      <c r="F2" s="36"/>
      <c r="G2" s="36"/>
      <c r="H2" s="36"/>
      <c r="I2" s="945"/>
      <c r="J2" s="947" t="s">
        <v>115</v>
      </c>
      <c r="K2" s="804">
        <v>0</v>
      </c>
      <c r="L2" s="6"/>
      <c r="M2" s="6"/>
      <c r="O2" s="6"/>
      <c r="P2" s="6"/>
      <c r="R2" s="15"/>
      <c r="S2" s="6"/>
      <c r="U2" s="6"/>
      <c r="V2" s="6"/>
      <c r="X2" s="6"/>
      <c r="Y2" s="6"/>
      <c r="Z2" s="6"/>
      <c r="AE2" s="4"/>
    </row>
    <row r="3" spans="1:34">
      <c r="A3" s="905" t="s">
        <v>9</v>
      </c>
      <c r="B3" s="906" t="s">
        <v>10</v>
      </c>
      <c r="C3" s="117" t="s">
        <v>12</v>
      </c>
      <c r="D3" s="463"/>
      <c r="E3" s="464"/>
      <c r="F3" s="464"/>
      <c r="G3" s="464"/>
      <c r="H3" s="465"/>
      <c r="I3" s="946" t="s">
        <v>14</v>
      </c>
      <c r="J3" s="946" t="s">
        <v>16</v>
      </c>
      <c r="K3" s="948"/>
      <c r="L3" s="394"/>
      <c r="M3" s="395"/>
      <c r="N3" s="374"/>
      <c r="O3" s="375"/>
      <c r="P3" s="376"/>
      <c r="Q3" s="374"/>
      <c r="R3" s="375"/>
      <c r="S3" s="376"/>
      <c r="T3" s="374"/>
      <c r="U3" s="375"/>
      <c r="V3" s="376"/>
      <c r="W3" s="861" t="s">
        <v>21</v>
      </c>
      <c r="X3" s="862"/>
      <c r="Y3" s="863"/>
      <c r="Z3" s="118" t="s">
        <v>22</v>
      </c>
      <c r="AA3" s="41"/>
      <c r="AB3" s="847" t="s">
        <v>23</v>
      </c>
      <c r="AC3" s="848"/>
      <c r="AD3" s="848"/>
      <c r="AE3" s="848"/>
      <c r="AF3" s="849"/>
      <c r="AG3" s="853" t="s">
        <v>24</v>
      </c>
      <c r="AH3" s="855" t="s">
        <v>25</v>
      </c>
    </row>
    <row r="4" spans="1:34">
      <c r="A4" s="822"/>
      <c r="B4" s="824"/>
      <c r="C4" s="119" t="s">
        <v>26</v>
      </c>
      <c r="D4" s="466"/>
      <c r="E4" s="467"/>
      <c r="F4" s="467" t="s">
        <v>65</v>
      </c>
      <c r="G4" s="467"/>
      <c r="H4" s="468"/>
      <c r="I4" s="119" t="s">
        <v>28</v>
      </c>
      <c r="J4" s="119" t="s">
        <v>29</v>
      </c>
      <c r="K4" s="469"/>
      <c r="L4" s="386" t="s">
        <v>17</v>
      </c>
      <c r="M4" s="470"/>
      <c r="N4" s="385"/>
      <c r="O4" s="386" t="s">
        <v>18</v>
      </c>
      <c r="P4" s="387"/>
      <c r="Q4" s="385"/>
      <c r="R4" s="386" t="s">
        <v>19</v>
      </c>
      <c r="S4" s="387"/>
      <c r="T4" s="385"/>
      <c r="U4" s="386" t="s">
        <v>20</v>
      </c>
      <c r="V4" s="387"/>
      <c r="W4" s="864"/>
      <c r="X4" s="865"/>
      <c r="Y4" s="866"/>
      <c r="Z4" s="120"/>
      <c r="AA4" s="41"/>
      <c r="AB4" s="850"/>
      <c r="AC4" s="851"/>
      <c r="AD4" s="851"/>
      <c r="AE4" s="851"/>
      <c r="AF4" s="852"/>
      <c r="AG4" s="854"/>
      <c r="AH4" s="856"/>
    </row>
    <row r="5" spans="1:34">
      <c r="A5" s="83" t="s">
        <v>31</v>
      </c>
      <c r="B5" s="84"/>
      <c r="C5" s="85"/>
      <c r="D5" s="86">
        <v>1</v>
      </c>
      <c r="E5" s="86">
        <v>2</v>
      </c>
      <c r="F5" s="86">
        <v>3</v>
      </c>
      <c r="G5" s="86">
        <v>4</v>
      </c>
      <c r="H5" s="86">
        <v>5</v>
      </c>
      <c r="I5" s="87"/>
      <c r="J5" s="87"/>
      <c r="K5" s="88" t="s">
        <v>32</v>
      </c>
      <c r="L5" s="89" t="s">
        <v>28</v>
      </c>
      <c r="M5" s="90" t="s">
        <v>16</v>
      </c>
      <c r="N5" s="88" t="s">
        <v>32</v>
      </c>
      <c r="O5" s="91" t="s">
        <v>28</v>
      </c>
      <c r="P5" s="92" t="s">
        <v>16</v>
      </c>
      <c r="Q5" s="93" t="s">
        <v>32</v>
      </c>
      <c r="R5" s="94" t="s">
        <v>28</v>
      </c>
      <c r="S5" s="92" t="s">
        <v>16</v>
      </c>
      <c r="T5" s="88" t="s">
        <v>32</v>
      </c>
      <c r="U5" s="91" t="s">
        <v>28</v>
      </c>
      <c r="V5" s="92" t="s">
        <v>16</v>
      </c>
      <c r="W5" s="88" t="s">
        <v>32</v>
      </c>
      <c r="X5" s="91" t="s">
        <v>28</v>
      </c>
      <c r="Y5" s="92" t="s">
        <v>16</v>
      </c>
      <c r="Z5" s="95"/>
      <c r="AA5" s="6"/>
      <c r="AB5" s="20" t="s">
        <v>17</v>
      </c>
      <c r="AC5" s="20" t="s">
        <v>18</v>
      </c>
      <c r="AD5" s="20" t="s">
        <v>19</v>
      </c>
      <c r="AE5" s="21" t="s">
        <v>20</v>
      </c>
      <c r="AF5" s="20" t="s">
        <v>21</v>
      </c>
      <c r="AG5" s="109" t="s">
        <v>33</v>
      </c>
      <c r="AH5" s="109" t="s">
        <v>34</v>
      </c>
    </row>
    <row r="6" spans="1:34">
      <c r="A6" s="121"/>
      <c r="B6" s="122"/>
      <c r="C6" s="79"/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316">
        <v>0</v>
      </c>
      <c r="J6" s="695">
        <v>0</v>
      </c>
      <c r="K6" s="81">
        <f t="shared" ref="K6:K15" si="0">IF($C6="12-month",12*D6, IF($C6="9-month",9*D6, IF($C6="summer", 3*D6, IF($C6="grad",D6*6, IF($C6="hourly",D6/160,0)))))</f>
        <v>0</v>
      </c>
      <c r="L6" s="305">
        <f t="shared" ref="L6:L15" si="1">ROUND(IF(C6="12-month",D6*I6,IF(C6="9-month",D6*I6,IF(C6="summer",I6*0.025*13*D6,IF(C6="grad",D6*I6,IF(C6="hourly",D6*I6,))))),0)</f>
        <v>0</v>
      </c>
      <c r="M6" s="306">
        <f>ROUND(L6*$J6,0)</f>
        <v>0</v>
      </c>
      <c r="N6" s="82">
        <f t="shared" ref="N6:N15" si="2">IF($C6="12-month",12*E6, IF($C6="9-month",9*E6, IF($C6="summer", 3*E6, IF($C6="grad",E6*6, IF($C6="hourly",E6/160,0)))))</f>
        <v>0</v>
      </c>
      <c r="O6" s="310">
        <f>ROUND(IF(C6="12-month",E6*I6,IF(C6="9-month",E6*I6,IF(C6="summer",I6*0.025*13*E6,IF(C6="grad",E6*I6,IF(C6="hourly",E6*I6,)))))*(1+$K$2),0)</f>
        <v>0</v>
      </c>
      <c r="P6" s="306">
        <f>ROUND(O6*$J6,0)</f>
        <v>0</v>
      </c>
      <c r="Q6" s="82">
        <f t="shared" ref="Q6:Q15" si="3">IF($C6="12-month",12*F6, IF($C6="9-month",9*F6, IF($C6="summer", 3*F6, IF($C6="grad",F6*6, IF($C6="hourly",F6/160,0)))))</f>
        <v>0</v>
      </c>
      <c r="R6" s="313">
        <f>ROUND(IF(C6="12-month",F6*I6,IF(C6="9-month",F6*I6,IF(C6="summer",I6*0.025*13*F6,IF(C6="grad",F6*I6,IF(C6="hourly",F6*I6,)))))*((1+$K$2)^2),0)</f>
        <v>0</v>
      </c>
      <c r="S6" s="306">
        <f>ROUND(R6*$J6,0)</f>
        <v>0</v>
      </c>
      <c r="T6" s="82">
        <f t="shared" ref="T6:T15" si="4">IF($C6="12-month",12*G6, IF($C6="9-month",9*G6, IF($C6="summer", 3*G6, IF($C6="grad",G6*6, IF($C6="hourly",G6/160,0)))))</f>
        <v>0</v>
      </c>
      <c r="U6" s="313">
        <f>ROUND(IF(C6="12-month",G6*I6,IF(C6="9-month",G6*I6,IF(C6="summer",I6*0.025*13*G6,IF(C6="grad",G6*I6,IF(C6="hourly",G6*I6,)))))*((1+$K$2)^3),0)</f>
        <v>0</v>
      </c>
      <c r="V6" s="306">
        <f>ROUND(U6*$J6,0)</f>
        <v>0</v>
      </c>
      <c r="W6" s="82">
        <f t="shared" ref="W6:W15" si="5">IF($C6="12-month",12*H6, IF($C6="9-month",9*H6, IF($C6="summer", 3*H6, IF($C6="grad",H6*6, IF($C6="hourly",H6/160,0)))))</f>
        <v>0</v>
      </c>
      <c r="X6" s="313">
        <f>ROUND(IF(C6="12-month",H6*I6,IF(C6="9-month",H6*I6,IF(C6="summer",I6*0.025*13*H6,IF(C6="grad",H6*I6,IF(C6="hourly",H6*I6,)))))*((1+$K$2)^4),0)</f>
        <v>0</v>
      </c>
      <c r="Y6" s="306">
        <f>ROUND(X6*$J6,0)</f>
        <v>0</v>
      </c>
      <c r="Z6" s="314">
        <f t="shared" ref="Z6:Z15" si="6">ROUND(SUM(L6,M6,O6,P6,R6,S6,U6,V6,X6,Y6),0)</f>
        <v>0</v>
      </c>
      <c r="AA6" s="42"/>
      <c r="AB6" s="228">
        <f t="shared" ref="AB6:AB15" si="7">I6</f>
        <v>0</v>
      </c>
      <c r="AC6" s="229">
        <f>ROUND(AB6*(1+$K$2),0)</f>
        <v>0</v>
      </c>
      <c r="AD6" s="229">
        <f t="shared" ref="AD6:AF6" si="8">ROUND(AC6*(1+$K$2),0)</f>
        <v>0</v>
      </c>
      <c r="AE6" s="229">
        <f t="shared" si="8"/>
        <v>0</v>
      </c>
      <c r="AF6" s="230">
        <f t="shared" si="8"/>
        <v>0</v>
      </c>
      <c r="AG6" s="110"/>
      <c r="AH6" s="111"/>
    </row>
    <row r="7" spans="1:34">
      <c r="A7" s="34"/>
      <c r="B7" s="32"/>
      <c r="C7" s="79"/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317">
        <v>0</v>
      </c>
      <c r="J7" s="695">
        <v>0</v>
      </c>
      <c r="K7" s="72">
        <f t="shared" si="0"/>
        <v>0</v>
      </c>
      <c r="L7" s="307">
        <f t="shared" si="1"/>
        <v>0</v>
      </c>
      <c r="M7" s="306">
        <f t="shared" ref="M7:M15" si="9">ROUND(L7*$J7,0)</f>
        <v>0</v>
      </c>
      <c r="N7" s="76">
        <f t="shared" si="2"/>
        <v>0</v>
      </c>
      <c r="O7" s="311">
        <f t="shared" ref="O7:O15" si="10">ROUND(IF(C7="12-month",E7*I7,IF(C7="9-month",E7*I7,IF(C7="summer",I7*0.025*13*E7,IF(C7="grad",E7*I7,IF(C7="hourly",E7*I7,)))))*(1+$K$2),0)</f>
        <v>0</v>
      </c>
      <c r="P7" s="306">
        <f t="shared" ref="P7:P15" si="11">ROUND(O7*$J7,0)</f>
        <v>0</v>
      </c>
      <c r="Q7" s="76">
        <f t="shared" si="3"/>
        <v>0</v>
      </c>
      <c r="R7" s="311">
        <f t="shared" ref="R7:R15" si="12">ROUND(IF(C7="12-month",F7*I7,IF(C7="9-month",F7*I7,IF(C7="summer",I7*0.025*13*F7,IF(C7="grad",F7*I7,IF(C7="hourly",F7*I7,)))))*((1+$K$2)^2),0)</f>
        <v>0</v>
      </c>
      <c r="S7" s="306">
        <f t="shared" ref="S7:S15" si="13">ROUND(R7*$J7,0)</f>
        <v>0</v>
      </c>
      <c r="T7" s="76">
        <f t="shared" si="4"/>
        <v>0</v>
      </c>
      <c r="U7" s="311">
        <f t="shared" ref="U7:U15" si="14">ROUND(IF(C7="12-month",G7*I7,IF(C7="9-month",G7*I7,IF(C7="summer",I7*0.025*13*G7,IF(C7="grad",G7*I7,IF(C7="hourly",G7*I7,)))))*((1+$K$2)^3),0)</f>
        <v>0</v>
      </c>
      <c r="V7" s="306">
        <f t="shared" ref="V7:V15" si="15">ROUND(U7*$J7,0)</f>
        <v>0</v>
      </c>
      <c r="W7" s="76">
        <f t="shared" si="5"/>
        <v>0</v>
      </c>
      <c r="X7" s="311">
        <f t="shared" ref="X7:X15" si="16">ROUND(IF(C7="12-month",H7*I7,IF(C7="9-month",H7*I7,IF(C7="summer",I7*0.025*13*H7,IF(C7="grad",H7*I7,IF(C7="hourly",H7*I7,)))))*((1+$K$2)^4),0)</f>
        <v>0</v>
      </c>
      <c r="Y7" s="306">
        <f t="shared" ref="Y7:Y15" si="17">ROUND(X7*$J7,0)</f>
        <v>0</v>
      </c>
      <c r="Z7" s="314">
        <f t="shared" si="6"/>
        <v>0</v>
      </c>
      <c r="AA7" s="42"/>
      <c r="AB7" s="231">
        <f t="shared" si="7"/>
        <v>0</v>
      </c>
      <c r="AC7" s="232">
        <f t="shared" ref="AC7:AF7" si="18">ROUND(AB7*(1+$K$2),0)</f>
        <v>0</v>
      </c>
      <c r="AD7" s="232">
        <f t="shared" si="18"/>
        <v>0</v>
      </c>
      <c r="AE7" s="232">
        <f t="shared" si="18"/>
        <v>0</v>
      </c>
      <c r="AF7" s="233">
        <f t="shared" si="18"/>
        <v>0</v>
      </c>
      <c r="AG7" s="112"/>
      <c r="AH7" s="113"/>
    </row>
    <row r="8" spans="1:34">
      <c r="A8" s="34"/>
      <c r="B8" s="32"/>
      <c r="C8" s="79"/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317">
        <v>0</v>
      </c>
      <c r="J8" s="695">
        <v>0</v>
      </c>
      <c r="K8" s="72">
        <f t="shared" si="0"/>
        <v>0</v>
      </c>
      <c r="L8" s="307">
        <f t="shared" si="1"/>
        <v>0</v>
      </c>
      <c r="M8" s="306">
        <f t="shared" si="9"/>
        <v>0</v>
      </c>
      <c r="N8" s="76">
        <f t="shared" si="2"/>
        <v>0</v>
      </c>
      <c r="O8" s="311">
        <f t="shared" si="10"/>
        <v>0</v>
      </c>
      <c r="P8" s="306">
        <f t="shared" si="11"/>
        <v>0</v>
      </c>
      <c r="Q8" s="76">
        <f t="shared" si="3"/>
        <v>0</v>
      </c>
      <c r="R8" s="311">
        <f t="shared" si="12"/>
        <v>0</v>
      </c>
      <c r="S8" s="306">
        <f t="shared" si="13"/>
        <v>0</v>
      </c>
      <c r="T8" s="76">
        <f t="shared" si="4"/>
        <v>0</v>
      </c>
      <c r="U8" s="311">
        <f t="shared" si="14"/>
        <v>0</v>
      </c>
      <c r="V8" s="306">
        <f t="shared" si="15"/>
        <v>0</v>
      </c>
      <c r="W8" s="76">
        <f t="shared" si="5"/>
        <v>0</v>
      </c>
      <c r="X8" s="311">
        <f t="shared" si="16"/>
        <v>0</v>
      </c>
      <c r="Y8" s="306">
        <f t="shared" si="17"/>
        <v>0</v>
      </c>
      <c r="Z8" s="314">
        <f t="shared" si="6"/>
        <v>0</v>
      </c>
      <c r="AA8" s="42"/>
      <c r="AB8" s="231">
        <f t="shared" si="7"/>
        <v>0</v>
      </c>
      <c r="AC8" s="232">
        <f t="shared" ref="AC8:AF8" si="19">ROUND(AB8*(1+$K$2),0)</f>
        <v>0</v>
      </c>
      <c r="AD8" s="232">
        <f t="shared" si="19"/>
        <v>0</v>
      </c>
      <c r="AE8" s="232">
        <f t="shared" si="19"/>
        <v>0</v>
      </c>
      <c r="AF8" s="233">
        <f t="shared" si="19"/>
        <v>0</v>
      </c>
      <c r="AG8" s="112"/>
      <c r="AH8" s="113"/>
    </row>
    <row r="9" spans="1:34">
      <c r="A9" s="34"/>
      <c r="B9" s="32"/>
      <c r="C9" s="79"/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317">
        <v>0</v>
      </c>
      <c r="J9" s="695">
        <v>0</v>
      </c>
      <c r="K9" s="72">
        <f t="shared" si="0"/>
        <v>0</v>
      </c>
      <c r="L9" s="307">
        <f t="shared" si="1"/>
        <v>0</v>
      </c>
      <c r="M9" s="306">
        <f t="shared" si="9"/>
        <v>0</v>
      </c>
      <c r="N9" s="76">
        <f t="shared" si="2"/>
        <v>0</v>
      </c>
      <c r="O9" s="311">
        <f t="shared" si="10"/>
        <v>0</v>
      </c>
      <c r="P9" s="306">
        <f t="shared" si="11"/>
        <v>0</v>
      </c>
      <c r="Q9" s="76">
        <f t="shared" si="3"/>
        <v>0</v>
      </c>
      <c r="R9" s="311">
        <f t="shared" si="12"/>
        <v>0</v>
      </c>
      <c r="S9" s="306">
        <f t="shared" si="13"/>
        <v>0</v>
      </c>
      <c r="T9" s="76">
        <f t="shared" si="4"/>
        <v>0</v>
      </c>
      <c r="U9" s="311">
        <f t="shared" si="14"/>
        <v>0</v>
      </c>
      <c r="V9" s="306">
        <f t="shared" si="15"/>
        <v>0</v>
      </c>
      <c r="W9" s="76">
        <f t="shared" si="5"/>
        <v>0</v>
      </c>
      <c r="X9" s="311">
        <f t="shared" si="16"/>
        <v>0</v>
      </c>
      <c r="Y9" s="306">
        <f t="shared" si="17"/>
        <v>0</v>
      </c>
      <c r="Z9" s="314">
        <f t="shared" si="6"/>
        <v>0</v>
      </c>
      <c r="AA9" s="42"/>
      <c r="AB9" s="231">
        <f t="shared" si="7"/>
        <v>0</v>
      </c>
      <c r="AC9" s="232">
        <f t="shared" ref="AC9:AF9" si="20">ROUND(AB9*(1+$K$2),0)</f>
        <v>0</v>
      </c>
      <c r="AD9" s="232">
        <f t="shared" si="20"/>
        <v>0</v>
      </c>
      <c r="AE9" s="232">
        <f t="shared" si="20"/>
        <v>0</v>
      </c>
      <c r="AF9" s="233">
        <f t="shared" si="20"/>
        <v>0</v>
      </c>
      <c r="AG9" s="112"/>
      <c r="AH9" s="113"/>
    </row>
    <row r="10" spans="1:34">
      <c r="A10" s="34"/>
      <c r="B10" s="32"/>
      <c r="C10" s="79"/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317">
        <v>0</v>
      </c>
      <c r="J10" s="695">
        <v>0</v>
      </c>
      <c r="K10" s="72">
        <f t="shared" si="0"/>
        <v>0</v>
      </c>
      <c r="L10" s="307">
        <f t="shared" si="1"/>
        <v>0</v>
      </c>
      <c r="M10" s="306">
        <f t="shared" si="9"/>
        <v>0</v>
      </c>
      <c r="N10" s="76">
        <f t="shared" si="2"/>
        <v>0</v>
      </c>
      <c r="O10" s="311">
        <f t="shared" si="10"/>
        <v>0</v>
      </c>
      <c r="P10" s="306">
        <f t="shared" si="11"/>
        <v>0</v>
      </c>
      <c r="Q10" s="76">
        <f t="shared" si="3"/>
        <v>0</v>
      </c>
      <c r="R10" s="311">
        <f t="shared" si="12"/>
        <v>0</v>
      </c>
      <c r="S10" s="306">
        <f t="shared" si="13"/>
        <v>0</v>
      </c>
      <c r="T10" s="76">
        <f t="shared" si="4"/>
        <v>0</v>
      </c>
      <c r="U10" s="311">
        <f t="shared" si="14"/>
        <v>0</v>
      </c>
      <c r="V10" s="306">
        <f t="shared" si="15"/>
        <v>0</v>
      </c>
      <c r="W10" s="76">
        <f t="shared" si="5"/>
        <v>0</v>
      </c>
      <c r="X10" s="311">
        <f t="shared" si="16"/>
        <v>0</v>
      </c>
      <c r="Y10" s="306">
        <f t="shared" si="17"/>
        <v>0</v>
      </c>
      <c r="Z10" s="314">
        <f t="shared" si="6"/>
        <v>0</v>
      </c>
      <c r="AA10" s="42"/>
      <c r="AB10" s="231">
        <f t="shared" si="7"/>
        <v>0</v>
      </c>
      <c r="AC10" s="232">
        <f t="shared" ref="AC10:AF10" si="21">ROUND(AB10*(1+$K$2),0)</f>
        <v>0</v>
      </c>
      <c r="AD10" s="232">
        <f t="shared" si="21"/>
        <v>0</v>
      </c>
      <c r="AE10" s="232">
        <f t="shared" si="21"/>
        <v>0</v>
      </c>
      <c r="AF10" s="233">
        <f t="shared" si="21"/>
        <v>0</v>
      </c>
      <c r="AG10" s="112"/>
      <c r="AH10" s="113"/>
    </row>
    <row r="11" spans="1:34">
      <c r="A11" s="34"/>
      <c r="B11" s="32"/>
      <c r="C11" s="79"/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317">
        <v>0</v>
      </c>
      <c r="J11" s="695">
        <v>0</v>
      </c>
      <c r="K11" s="72">
        <f t="shared" si="0"/>
        <v>0</v>
      </c>
      <c r="L11" s="307">
        <f t="shared" si="1"/>
        <v>0</v>
      </c>
      <c r="M11" s="306">
        <f t="shared" si="9"/>
        <v>0</v>
      </c>
      <c r="N11" s="76">
        <f t="shared" si="2"/>
        <v>0</v>
      </c>
      <c r="O11" s="311">
        <f t="shared" si="10"/>
        <v>0</v>
      </c>
      <c r="P11" s="306">
        <f t="shared" si="11"/>
        <v>0</v>
      </c>
      <c r="Q11" s="76">
        <f t="shared" si="3"/>
        <v>0</v>
      </c>
      <c r="R11" s="311">
        <f t="shared" si="12"/>
        <v>0</v>
      </c>
      <c r="S11" s="306">
        <f t="shared" si="13"/>
        <v>0</v>
      </c>
      <c r="T11" s="76">
        <f t="shared" si="4"/>
        <v>0</v>
      </c>
      <c r="U11" s="311">
        <f t="shared" si="14"/>
        <v>0</v>
      </c>
      <c r="V11" s="306">
        <f t="shared" si="15"/>
        <v>0</v>
      </c>
      <c r="W11" s="76">
        <f t="shared" si="5"/>
        <v>0</v>
      </c>
      <c r="X11" s="311">
        <f t="shared" si="16"/>
        <v>0</v>
      </c>
      <c r="Y11" s="306">
        <f t="shared" si="17"/>
        <v>0</v>
      </c>
      <c r="Z11" s="314">
        <f t="shared" si="6"/>
        <v>0</v>
      </c>
      <c r="AA11" s="42"/>
      <c r="AB11" s="231">
        <f t="shared" si="7"/>
        <v>0</v>
      </c>
      <c r="AC11" s="232">
        <f t="shared" ref="AC11:AF11" si="22">ROUND(AB11*(1+$K$2),0)</f>
        <v>0</v>
      </c>
      <c r="AD11" s="232">
        <f t="shared" si="22"/>
        <v>0</v>
      </c>
      <c r="AE11" s="232">
        <f t="shared" si="22"/>
        <v>0</v>
      </c>
      <c r="AF11" s="233">
        <f t="shared" si="22"/>
        <v>0</v>
      </c>
      <c r="AG11" s="112"/>
      <c r="AH11" s="113"/>
    </row>
    <row r="12" spans="1:34">
      <c r="A12" s="34"/>
      <c r="B12" s="32"/>
      <c r="C12" s="79"/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317">
        <v>0</v>
      </c>
      <c r="J12" s="695">
        <v>0</v>
      </c>
      <c r="K12" s="72">
        <f t="shared" si="0"/>
        <v>0</v>
      </c>
      <c r="L12" s="307">
        <f t="shared" si="1"/>
        <v>0</v>
      </c>
      <c r="M12" s="306">
        <f t="shared" si="9"/>
        <v>0</v>
      </c>
      <c r="N12" s="76">
        <f t="shared" si="2"/>
        <v>0</v>
      </c>
      <c r="O12" s="311">
        <f t="shared" si="10"/>
        <v>0</v>
      </c>
      <c r="P12" s="306">
        <f t="shared" si="11"/>
        <v>0</v>
      </c>
      <c r="Q12" s="76">
        <f t="shared" si="3"/>
        <v>0</v>
      </c>
      <c r="R12" s="311">
        <f t="shared" si="12"/>
        <v>0</v>
      </c>
      <c r="S12" s="306">
        <f t="shared" si="13"/>
        <v>0</v>
      </c>
      <c r="T12" s="76">
        <f t="shared" si="4"/>
        <v>0</v>
      </c>
      <c r="U12" s="311">
        <f t="shared" si="14"/>
        <v>0</v>
      </c>
      <c r="V12" s="306">
        <f t="shared" si="15"/>
        <v>0</v>
      </c>
      <c r="W12" s="76">
        <f t="shared" si="5"/>
        <v>0</v>
      </c>
      <c r="X12" s="311">
        <f t="shared" si="16"/>
        <v>0</v>
      </c>
      <c r="Y12" s="306">
        <f t="shared" si="17"/>
        <v>0</v>
      </c>
      <c r="Z12" s="314">
        <f t="shared" si="6"/>
        <v>0</v>
      </c>
      <c r="AA12" s="42"/>
      <c r="AB12" s="231">
        <f t="shared" si="7"/>
        <v>0</v>
      </c>
      <c r="AC12" s="232">
        <f t="shared" ref="AC12:AF12" si="23">ROUND(AB12*(1+$K$2),0)</f>
        <v>0</v>
      </c>
      <c r="AD12" s="232">
        <f t="shared" si="23"/>
        <v>0</v>
      </c>
      <c r="AE12" s="232">
        <f t="shared" si="23"/>
        <v>0</v>
      </c>
      <c r="AF12" s="233">
        <f t="shared" si="23"/>
        <v>0</v>
      </c>
      <c r="AG12" s="112"/>
      <c r="AH12" s="113"/>
    </row>
    <row r="13" spans="1:34">
      <c r="A13" s="34"/>
      <c r="B13" s="32"/>
      <c r="C13" s="79"/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317">
        <v>0</v>
      </c>
      <c r="J13" s="695">
        <v>0</v>
      </c>
      <c r="K13" s="72">
        <f t="shared" si="0"/>
        <v>0</v>
      </c>
      <c r="L13" s="307">
        <f t="shared" si="1"/>
        <v>0</v>
      </c>
      <c r="M13" s="306">
        <f t="shared" si="9"/>
        <v>0</v>
      </c>
      <c r="N13" s="76">
        <f t="shared" si="2"/>
        <v>0</v>
      </c>
      <c r="O13" s="311">
        <f t="shared" si="10"/>
        <v>0</v>
      </c>
      <c r="P13" s="306">
        <f t="shared" si="11"/>
        <v>0</v>
      </c>
      <c r="Q13" s="76">
        <f t="shared" si="3"/>
        <v>0</v>
      </c>
      <c r="R13" s="311">
        <f t="shared" si="12"/>
        <v>0</v>
      </c>
      <c r="S13" s="306">
        <f t="shared" si="13"/>
        <v>0</v>
      </c>
      <c r="T13" s="76">
        <f t="shared" si="4"/>
        <v>0</v>
      </c>
      <c r="U13" s="311">
        <f t="shared" si="14"/>
        <v>0</v>
      </c>
      <c r="V13" s="306">
        <f t="shared" si="15"/>
        <v>0</v>
      </c>
      <c r="W13" s="76">
        <f t="shared" si="5"/>
        <v>0</v>
      </c>
      <c r="X13" s="311">
        <f t="shared" si="16"/>
        <v>0</v>
      </c>
      <c r="Y13" s="306">
        <f t="shared" si="17"/>
        <v>0</v>
      </c>
      <c r="Z13" s="314">
        <f t="shared" si="6"/>
        <v>0</v>
      </c>
      <c r="AA13" s="42"/>
      <c r="AB13" s="231">
        <f t="shared" si="7"/>
        <v>0</v>
      </c>
      <c r="AC13" s="232">
        <f t="shared" ref="AC13:AF13" si="24">ROUND(AB13*(1+$K$2),0)</f>
        <v>0</v>
      </c>
      <c r="AD13" s="232">
        <f t="shared" si="24"/>
        <v>0</v>
      </c>
      <c r="AE13" s="232">
        <f t="shared" si="24"/>
        <v>0</v>
      </c>
      <c r="AF13" s="233">
        <f t="shared" si="24"/>
        <v>0</v>
      </c>
      <c r="AG13" s="112"/>
      <c r="AH13" s="113"/>
    </row>
    <row r="14" spans="1:34">
      <c r="A14" s="34"/>
      <c r="B14" s="32"/>
      <c r="C14" s="79"/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317">
        <v>0</v>
      </c>
      <c r="J14" s="695">
        <v>0</v>
      </c>
      <c r="K14" s="72">
        <f t="shared" si="0"/>
        <v>0</v>
      </c>
      <c r="L14" s="307">
        <f t="shared" si="1"/>
        <v>0</v>
      </c>
      <c r="M14" s="306">
        <f t="shared" si="9"/>
        <v>0</v>
      </c>
      <c r="N14" s="76">
        <f t="shared" si="2"/>
        <v>0</v>
      </c>
      <c r="O14" s="311">
        <f t="shared" si="10"/>
        <v>0</v>
      </c>
      <c r="P14" s="306">
        <f t="shared" si="11"/>
        <v>0</v>
      </c>
      <c r="Q14" s="76">
        <f t="shared" si="3"/>
        <v>0</v>
      </c>
      <c r="R14" s="311">
        <f t="shared" si="12"/>
        <v>0</v>
      </c>
      <c r="S14" s="306">
        <f t="shared" si="13"/>
        <v>0</v>
      </c>
      <c r="T14" s="76">
        <f t="shared" si="4"/>
        <v>0</v>
      </c>
      <c r="U14" s="311">
        <f t="shared" si="14"/>
        <v>0</v>
      </c>
      <c r="V14" s="306">
        <f t="shared" si="15"/>
        <v>0</v>
      </c>
      <c r="W14" s="76">
        <f t="shared" si="5"/>
        <v>0</v>
      </c>
      <c r="X14" s="311">
        <f t="shared" si="16"/>
        <v>0</v>
      </c>
      <c r="Y14" s="306">
        <f t="shared" si="17"/>
        <v>0</v>
      </c>
      <c r="Z14" s="314">
        <f t="shared" si="6"/>
        <v>0</v>
      </c>
      <c r="AA14" s="42"/>
      <c r="AB14" s="231">
        <f t="shared" si="7"/>
        <v>0</v>
      </c>
      <c r="AC14" s="232">
        <f t="shared" ref="AC14:AF14" si="25">ROUND(AB14*(1+$K$2),0)</f>
        <v>0</v>
      </c>
      <c r="AD14" s="232">
        <f t="shared" si="25"/>
        <v>0</v>
      </c>
      <c r="AE14" s="232">
        <f t="shared" si="25"/>
        <v>0</v>
      </c>
      <c r="AF14" s="233">
        <f t="shared" si="25"/>
        <v>0</v>
      </c>
      <c r="AG14" s="112"/>
      <c r="AH14" s="113"/>
    </row>
    <row r="15" spans="1:34" ht="13.5" customHeight="1">
      <c r="A15" s="35"/>
      <c r="B15" s="33"/>
      <c r="C15" s="79"/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318">
        <v>0</v>
      </c>
      <c r="J15" s="695">
        <v>0</v>
      </c>
      <c r="K15" s="72">
        <f t="shared" si="0"/>
        <v>0</v>
      </c>
      <c r="L15" s="307">
        <f t="shared" si="1"/>
        <v>0</v>
      </c>
      <c r="M15" s="306">
        <f t="shared" si="9"/>
        <v>0</v>
      </c>
      <c r="N15" s="77">
        <f t="shared" si="2"/>
        <v>0</v>
      </c>
      <c r="O15" s="312">
        <f t="shared" si="10"/>
        <v>0</v>
      </c>
      <c r="P15" s="306">
        <f t="shared" si="11"/>
        <v>0</v>
      </c>
      <c r="Q15" s="77">
        <f t="shared" si="3"/>
        <v>0</v>
      </c>
      <c r="R15" s="312">
        <f t="shared" si="12"/>
        <v>0</v>
      </c>
      <c r="S15" s="306">
        <f t="shared" si="13"/>
        <v>0</v>
      </c>
      <c r="T15" s="77">
        <f t="shared" si="4"/>
        <v>0</v>
      </c>
      <c r="U15" s="312">
        <f t="shared" si="14"/>
        <v>0</v>
      </c>
      <c r="V15" s="306">
        <f t="shared" si="15"/>
        <v>0</v>
      </c>
      <c r="W15" s="77">
        <f t="shared" si="5"/>
        <v>0</v>
      </c>
      <c r="X15" s="312">
        <f t="shared" si="16"/>
        <v>0</v>
      </c>
      <c r="Y15" s="306">
        <f t="shared" si="17"/>
        <v>0</v>
      </c>
      <c r="Z15" s="314">
        <f t="shared" si="6"/>
        <v>0</v>
      </c>
      <c r="AA15" s="42"/>
      <c r="AB15" s="234">
        <f t="shared" si="7"/>
        <v>0</v>
      </c>
      <c r="AC15" s="235">
        <f t="shared" ref="AC15:AF15" si="26">ROUND(AB15*(1+$K$2),0)</f>
        <v>0</v>
      </c>
      <c r="AD15" s="235">
        <f t="shared" si="26"/>
        <v>0</v>
      </c>
      <c r="AE15" s="235">
        <f t="shared" si="26"/>
        <v>0</v>
      </c>
      <c r="AF15" s="236">
        <f t="shared" si="26"/>
        <v>0</v>
      </c>
      <c r="AG15" s="114"/>
      <c r="AH15" s="115"/>
    </row>
    <row r="16" spans="1:34" ht="13.5" customHeight="1">
      <c r="A16" s="377" t="s">
        <v>36</v>
      </c>
      <c r="B16" s="378"/>
      <c r="C16" s="378"/>
      <c r="D16" s="378"/>
      <c r="E16" s="378"/>
      <c r="F16" s="378"/>
      <c r="G16" s="378"/>
      <c r="H16" s="378"/>
      <c r="I16" s="378"/>
      <c r="J16" s="378"/>
      <c r="K16" s="73"/>
      <c r="L16" s="209">
        <f>ROUND(SUM(L6:L15),0)</f>
        <v>0</v>
      </c>
      <c r="M16" s="209">
        <f>ROUND(SUM(M6:M15),0)</f>
        <v>0</v>
      </c>
      <c r="N16" s="70"/>
      <c r="O16" s="209">
        <f>ROUND(SUM(O6:O15),0)</f>
        <v>0</v>
      </c>
      <c r="P16" s="209">
        <f>ROUND(SUM(P6:P15),0)</f>
        <v>0</v>
      </c>
      <c r="Q16" s="73"/>
      <c r="R16" s="209">
        <f>ROUND(SUM(R6:R15),0)</f>
        <v>0</v>
      </c>
      <c r="S16" s="209">
        <f>ROUND(SUM(S6:S15),0)</f>
        <v>0</v>
      </c>
      <c r="T16" s="73"/>
      <c r="U16" s="209">
        <f>ROUND(SUM(U6:U15),0)</f>
        <v>0</v>
      </c>
      <c r="V16" s="209">
        <f>ROUND(SUM(V6:V15),0)</f>
        <v>0</v>
      </c>
      <c r="W16" s="73"/>
      <c r="X16" s="209">
        <f>ROUND(SUM(X6:X15),0)</f>
        <v>0</v>
      </c>
      <c r="Y16" s="209">
        <f>ROUND(SUM(Y6:Y15),0)</f>
        <v>0</v>
      </c>
      <c r="Z16" s="315">
        <f>SUM(Z6:Z15)</f>
        <v>0</v>
      </c>
      <c r="AA16" s="39"/>
      <c r="AE16" s="3"/>
      <c r="AG16" s="39"/>
    </row>
    <row r="17" spans="1:33" ht="13.5" customHeight="1">
      <c r="A17" s="696" t="s">
        <v>37</v>
      </c>
      <c r="B17" s="697"/>
      <c r="C17" s="697"/>
      <c r="D17" s="697"/>
      <c r="E17" s="697"/>
      <c r="F17" s="697"/>
      <c r="G17" s="697"/>
      <c r="H17" s="697"/>
      <c r="I17" s="697"/>
      <c r="J17" s="697"/>
      <c r="K17" s="698"/>
      <c r="L17" s="699"/>
      <c r="M17" s="700">
        <f>SUM(L6:M15)</f>
        <v>0</v>
      </c>
      <c r="N17" s="698"/>
      <c r="O17" s="699"/>
      <c r="P17" s="700">
        <f>SUM(O6:P15)</f>
        <v>0</v>
      </c>
      <c r="Q17" s="698"/>
      <c r="R17" s="699"/>
      <c r="S17" s="700">
        <f>SUM(R6:S15)</f>
        <v>0</v>
      </c>
      <c r="T17" s="698"/>
      <c r="U17" s="699"/>
      <c r="V17" s="700">
        <f>SUM(U6:V15)</f>
        <v>0</v>
      </c>
      <c r="W17" s="698"/>
      <c r="X17" s="699"/>
      <c r="Y17" s="700">
        <f>SUM(X6:Y15)</f>
        <v>0</v>
      </c>
      <c r="Z17" s="701">
        <f>SUM(M17:Y17)</f>
        <v>0</v>
      </c>
      <c r="AA17" s="39"/>
      <c r="AE17" s="4"/>
      <c r="AG17" s="39"/>
    </row>
    <row r="18" spans="1:33" ht="5.25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21"/>
      <c r="AA18" s="38"/>
      <c r="AE18" s="3"/>
      <c r="AG18" s="38"/>
    </row>
    <row r="19" spans="1:33">
      <c r="A19" s="320" t="s">
        <v>38</v>
      </c>
      <c r="B19" s="30"/>
      <c r="C19" s="23"/>
      <c r="D19" s="23"/>
      <c r="E19" s="23"/>
      <c r="F19" s="23"/>
      <c r="G19" s="23"/>
      <c r="H19" s="23"/>
      <c r="I19" s="24"/>
      <c r="J19" s="24"/>
      <c r="K19" s="24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321"/>
      <c r="AA19" s="9"/>
      <c r="AE19" s="4"/>
      <c r="AG19" s="9"/>
    </row>
    <row r="20" spans="1:33">
      <c r="A20" s="486" t="s">
        <v>40</v>
      </c>
      <c r="B20" s="480"/>
      <c r="C20" s="480"/>
      <c r="D20" s="480"/>
      <c r="E20" s="480"/>
      <c r="F20" s="480"/>
      <c r="G20" s="480"/>
      <c r="H20" s="480"/>
      <c r="I20" s="480"/>
      <c r="J20" s="480"/>
      <c r="K20" s="74"/>
      <c r="L20" s="210"/>
      <c r="M20" s="211">
        <v>0</v>
      </c>
      <c r="N20" s="74"/>
      <c r="O20" s="210"/>
      <c r="P20" s="211">
        <v>0</v>
      </c>
      <c r="Q20" s="74"/>
      <c r="R20" s="210"/>
      <c r="S20" s="211">
        <v>0</v>
      </c>
      <c r="T20" s="74"/>
      <c r="U20" s="210"/>
      <c r="V20" s="211">
        <v>0</v>
      </c>
      <c r="W20" s="74"/>
      <c r="X20" s="210"/>
      <c r="Y20" s="211">
        <v>0</v>
      </c>
      <c r="Z20" s="322">
        <f>SUM(M20:Y20)</f>
        <v>0</v>
      </c>
      <c r="AA20" s="39"/>
      <c r="AE20" s="4"/>
      <c r="AG20" s="39"/>
    </row>
    <row r="21" spans="1:33">
      <c r="A21" s="487" t="s">
        <v>40</v>
      </c>
      <c r="B21" s="488"/>
      <c r="C21" s="488"/>
      <c r="D21" s="488"/>
      <c r="E21" s="488"/>
      <c r="F21" s="488"/>
      <c r="G21" s="488"/>
      <c r="H21" s="488"/>
      <c r="I21" s="488"/>
      <c r="J21" s="488"/>
      <c r="K21" s="75"/>
      <c r="L21" s="212"/>
      <c r="M21" s="213">
        <v>0</v>
      </c>
      <c r="N21" s="75"/>
      <c r="O21" s="212"/>
      <c r="P21" s="213">
        <v>0</v>
      </c>
      <c r="Q21" s="75"/>
      <c r="R21" s="212"/>
      <c r="S21" s="213">
        <v>0</v>
      </c>
      <c r="T21" s="75"/>
      <c r="U21" s="212"/>
      <c r="V21" s="213">
        <v>0</v>
      </c>
      <c r="W21" s="75"/>
      <c r="X21" s="212"/>
      <c r="Y21" s="213">
        <v>0</v>
      </c>
      <c r="Z21" s="323">
        <f>SUM(M21:Y21)</f>
        <v>0</v>
      </c>
      <c r="AA21" s="39"/>
      <c r="AE21" s="4"/>
      <c r="AG21" s="39"/>
    </row>
    <row r="22" spans="1:33">
      <c r="A22" s="388" t="s">
        <v>41</v>
      </c>
      <c r="B22" s="372"/>
      <c r="C22" s="372"/>
      <c r="D22" s="372"/>
      <c r="E22" s="372"/>
      <c r="F22" s="372"/>
      <c r="G22" s="372"/>
      <c r="H22" s="372"/>
      <c r="I22" s="372"/>
      <c r="J22" s="372"/>
      <c r="K22" s="135"/>
      <c r="L22" s="214"/>
      <c r="M22" s="215">
        <f>SUM(M20:M21)</f>
        <v>0</v>
      </c>
      <c r="N22" s="135"/>
      <c r="O22" s="214"/>
      <c r="P22" s="215">
        <f>SUM(P20:P21)</f>
        <v>0</v>
      </c>
      <c r="Q22" s="135"/>
      <c r="R22" s="214"/>
      <c r="S22" s="215">
        <f>SUM(S20:S21)</f>
        <v>0</v>
      </c>
      <c r="T22" s="135"/>
      <c r="U22" s="214"/>
      <c r="V22" s="215">
        <f>SUM(V20:V21)</f>
        <v>0</v>
      </c>
      <c r="W22" s="135"/>
      <c r="X22" s="214"/>
      <c r="Y22" s="215">
        <f>SUM(Y20:Y21)</f>
        <v>0</v>
      </c>
      <c r="Z22" s="324">
        <f t="shared" ref="Z22" si="27">SUM(Z20:Z21)</f>
        <v>0</v>
      </c>
      <c r="AA22" s="39"/>
      <c r="AE22" s="4"/>
      <c r="AG22" s="39"/>
    </row>
    <row r="23" spans="1:33" ht="5.25" customHeight="1">
      <c r="A23" s="515"/>
      <c r="B23" s="516"/>
      <c r="C23" s="516"/>
      <c r="D23" s="516"/>
      <c r="E23" s="516"/>
      <c r="F23" s="516"/>
      <c r="G23" s="516"/>
      <c r="H23" s="516"/>
      <c r="I23" s="516"/>
      <c r="J23" s="516"/>
      <c r="K23" s="516"/>
      <c r="L23" s="516"/>
      <c r="M23" s="516"/>
      <c r="N23" s="516"/>
      <c r="O23" s="516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22"/>
      <c r="AA23" s="59"/>
      <c r="AE23" s="4"/>
      <c r="AG23" s="59"/>
    </row>
    <row r="24" spans="1:33">
      <c r="A24" s="320" t="s">
        <v>42</v>
      </c>
      <c r="B24" s="30"/>
      <c r="C24" s="23"/>
      <c r="D24" s="23"/>
      <c r="E24" s="23"/>
      <c r="F24" s="23"/>
      <c r="G24" s="23"/>
      <c r="H24" s="23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321"/>
      <c r="AA24" s="9"/>
      <c r="AE24" s="4"/>
      <c r="AG24" s="9"/>
    </row>
    <row r="25" spans="1:33">
      <c r="A25" s="479" t="s">
        <v>116</v>
      </c>
      <c r="B25" s="485"/>
      <c r="C25" s="485"/>
      <c r="D25" s="485"/>
      <c r="E25" s="485"/>
      <c r="F25" s="485"/>
      <c r="G25" s="485"/>
      <c r="H25" s="485"/>
      <c r="I25" s="485"/>
      <c r="J25" s="485"/>
      <c r="K25" s="74"/>
      <c r="L25" s="210"/>
      <c r="M25" s="211">
        <v>0</v>
      </c>
      <c r="N25" s="74"/>
      <c r="O25" s="210"/>
      <c r="P25" s="211">
        <v>0</v>
      </c>
      <c r="Q25" s="74"/>
      <c r="R25" s="210"/>
      <c r="S25" s="211">
        <v>0</v>
      </c>
      <c r="T25" s="74"/>
      <c r="U25" s="210"/>
      <c r="V25" s="211">
        <v>0</v>
      </c>
      <c r="W25" s="74"/>
      <c r="X25" s="210"/>
      <c r="Y25" s="211">
        <v>0</v>
      </c>
      <c r="Z25" s="322">
        <f>SUM(M25:Y25)</f>
        <v>0</v>
      </c>
      <c r="AA25" s="39"/>
      <c r="AE25" s="4"/>
      <c r="AG25" s="39"/>
    </row>
    <row r="26" spans="1:33">
      <c r="A26" s="483" t="s">
        <v>117</v>
      </c>
      <c r="B26" s="484"/>
      <c r="C26" s="484"/>
      <c r="D26" s="484"/>
      <c r="E26" s="484"/>
      <c r="F26" s="484"/>
      <c r="G26" s="484"/>
      <c r="H26" s="484"/>
      <c r="I26" s="484"/>
      <c r="J26" s="484"/>
      <c r="K26" s="75"/>
      <c r="L26" s="212"/>
      <c r="M26" s="213">
        <v>0</v>
      </c>
      <c r="N26" s="75"/>
      <c r="O26" s="212"/>
      <c r="P26" s="213">
        <v>0</v>
      </c>
      <c r="Q26" s="75"/>
      <c r="R26" s="212"/>
      <c r="S26" s="213">
        <v>0</v>
      </c>
      <c r="T26" s="75"/>
      <c r="U26" s="212"/>
      <c r="V26" s="213">
        <v>0</v>
      </c>
      <c r="W26" s="75"/>
      <c r="X26" s="212"/>
      <c r="Y26" s="213">
        <v>0</v>
      </c>
      <c r="Z26" s="323">
        <f>SUM(M26:Y26)</f>
        <v>0</v>
      </c>
      <c r="AA26" s="39"/>
      <c r="AE26" s="4"/>
      <c r="AG26" s="39"/>
    </row>
    <row r="27" spans="1:33">
      <c r="A27" s="388" t="s">
        <v>45</v>
      </c>
      <c r="B27" s="372"/>
      <c r="C27" s="372"/>
      <c r="D27" s="372"/>
      <c r="E27" s="372"/>
      <c r="F27" s="372"/>
      <c r="G27" s="372"/>
      <c r="H27" s="372"/>
      <c r="I27" s="372"/>
      <c r="J27" s="372"/>
      <c r="K27" s="135"/>
      <c r="L27" s="214"/>
      <c r="M27" s="215">
        <f>SUM(M25:M26)</f>
        <v>0</v>
      </c>
      <c r="N27" s="135"/>
      <c r="O27" s="214"/>
      <c r="P27" s="215">
        <f>SUM(P25:P26)</f>
        <v>0</v>
      </c>
      <c r="Q27" s="135"/>
      <c r="R27" s="214"/>
      <c r="S27" s="215">
        <f>SUM(S25:S26)</f>
        <v>0</v>
      </c>
      <c r="T27" s="135"/>
      <c r="U27" s="214"/>
      <c r="V27" s="215">
        <f>SUM(V25:V26)</f>
        <v>0</v>
      </c>
      <c r="W27" s="135"/>
      <c r="X27" s="214"/>
      <c r="Y27" s="215">
        <f>SUM(Y25:Y26)</f>
        <v>0</v>
      </c>
      <c r="Z27" s="324">
        <f t="shared" ref="Z27" si="28">SUM(Z25:Z26)</f>
        <v>0</v>
      </c>
      <c r="AA27" s="39"/>
      <c r="AE27" s="4"/>
      <c r="AG27" s="39"/>
    </row>
    <row r="28" spans="1:33" ht="5.25" customHeight="1">
      <c r="A28" s="499"/>
      <c r="B28" s="419"/>
      <c r="C28" s="420"/>
      <c r="D28" s="421"/>
      <c r="E28" s="421"/>
      <c r="F28" s="421"/>
      <c r="G28" s="421"/>
      <c r="H28" s="421"/>
      <c r="I28" s="422"/>
      <c r="J28" s="422"/>
      <c r="K28" s="422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544"/>
      <c r="AA28" s="9"/>
      <c r="AE28" s="4"/>
      <c r="AG28" s="9"/>
    </row>
    <row r="29" spans="1:33">
      <c r="A29" s="859" t="s">
        <v>46</v>
      </c>
      <c r="B29" s="860"/>
      <c r="C29" s="27"/>
      <c r="D29" s="27"/>
      <c r="E29" s="27"/>
      <c r="F29" s="27"/>
      <c r="G29" s="27"/>
      <c r="H29" s="27"/>
      <c r="I29" s="28"/>
      <c r="J29" s="28"/>
      <c r="K29" s="28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25"/>
      <c r="AA29" s="9"/>
      <c r="AE29" s="4"/>
      <c r="AG29" s="9"/>
    </row>
    <row r="30" spans="1:33">
      <c r="A30" s="479" t="s">
        <v>118</v>
      </c>
      <c r="B30" s="480"/>
      <c r="C30" s="480"/>
      <c r="D30" s="480"/>
      <c r="E30" s="480"/>
      <c r="F30" s="480"/>
      <c r="G30" s="480"/>
      <c r="H30" s="480"/>
      <c r="I30" s="480"/>
      <c r="J30" s="480"/>
      <c r="K30" s="74"/>
      <c r="L30" s="210"/>
      <c r="M30" s="211">
        <v>0</v>
      </c>
      <c r="N30" s="74"/>
      <c r="O30" s="210"/>
      <c r="P30" s="211">
        <v>0</v>
      </c>
      <c r="Q30" s="74"/>
      <c r="R30" s="210"/>
      <c r="S30" s="211">
        <v>0</v>
      </c>
      <c r="T30" s="74"/>
      <c r="U30" s="210"/>
      <c r="V30" s="211">
        <v>0</v>
      </c>
      <c r="W30" s="74"/>
      <c r="X30" s="210"/>
      <c r="Y30" s="211">
        <v>0</v>
      </c>
      <c r="Z30" s="326">
        <f>SUM(M30:Y30)</f>
        <v>0</v>
      </c>
      <c r="AA30" s="43"/>
      <c r="AE30" s="4"/>
      <c r="AG30" s="43"/>
    </row>
    <row r="31" spans="1:33">
      <c r="A31" s="481" t="s">
        <v>119</v>
      </c>
      <c r="B31" s="482"/>
      <c r="C31" s="482"/>
      <c r="D31" s="482"/>
      <c r="E31" s="482"/>
      <c r="F31" s="482"/>
      <c r="G31" s="482"/>
      <c r="H31" s="482"/>
      <c r="I31" s="482"/>
      <c r="J31" s="482"/>
      <c r="K31" s="96"/>
      <c r="L31" s="216"/>
      <c r="M31" s="217">
        <v>0</v>
      </c>
      <c r="N31" s="96"/>
      <c r="O31" s="216"/>
      <c r="P31" s="217">
        <v>0</v>
      </c>
      <c r="Q31" s="96"/>
      <c r="R31" s="216"/>
      <c r="S31" s="217">
        <v>0</v>
      </c>
      <c r="T31" s="96"/>
      <c r="U31" s="216"/>
      <c r="V31" s="217">
        <v>0</v>
      </c>
      <c r="W31" s="96"/>
      <c r="X31" s="216"/>
      <c r="Y31" s="217">
        <v>0</v>
      </c>
      <c r="Z31" s="327">
        <f>SUM(M31:Y31)</f>
        <v>0</v>
      </c>
      <c r="AA31" s="43"/>
      <c r="AG31" s="43"/>
    </row>
    <row r="32" spans="1:33">
      <c r="A32" s="481" t="s">
        <v>42</v>
      </c>
      <c r="B32" s="482"/>
      <c r="C32" s="482"/>
      <c r="D32" s="482"/>
      <c r="E32" s="482"/>
      <c r="F32" s="482"/>
      <c r="G32" s="482"/>
      <c r="H32" s="482"/>
      <c r="I32" s="482"/>
      <c r="J32" s="482"/>
      <c r="K32" s="96"/>
      <c r="L32" s="216"/>
      <c r="M32" s="217">
        <v>0</v>
      </c>
      <c r="N32" s="96"/>
      <c r="O32" s="216"/>
      <c r="P32" s="217">
        <v>0</v>
      </c>
      <c r="Q32" s="96"/>
      <c r="R32" s="216"/>
      <c r="S32" s="217">
        <v>0</v>
      </c>
      <c r="T32" s="96"/>
      <c r="U32" s="216"/>
      <c r="V32" s="217">
        <v>0</v>
      </c>
      <c r="W32" s="96"/>
      <c r="X32" s="216"/>
      <c r="Y32" s="217">
        <v>0</v>
      </c>
      <c r="Z32" s="327">
        <f>SUM(M32:Y32)</f>
        <v>0</v>
      </c>
      <c r="AA32" s="43"/>
      <c r="AG32" s="43"/>
    </row>
    <row r="33" spans="1:33">
      <c r="A33" s="481" t="s">
        <v>120</v>
      </c>
      <c r="B33" s="482"/>
      <c r="C33" s="482"/>
      <c r="D33" s="482"/>
      <c r="E33" s="482"/>
      <c r="F33" s="482"/>
      <c r="G33" s="482"/>
      <c r="H33" s="482"/>
      <c r="I33" s="482"/>
      <c r="J33" s="482"/>
      <c r="K33" s="96"/>
      <c r="L33" s="216"/>
      <c r="M33" s="217">
        <v>0</v>
      </c>
      <c r="N33" s="96"/>
      <c r="O33" s="216"/>
      <c r="P33" s="217">
        <v>0</v>
      </c>
      <c r="Q33" s="96"/>
      <c r="R33" s="216"/>
      <c r="S33" s="217">
        <v>0</v>
      </c>
      <c r="T33" s="96"/>
      <c r="U33" s="216"/>
      <c r="V33" s="217">
        <v>0</v>
      </c>
      <c r="W33" s="96"/>
      <c r="X33" s="216"/>
      <c r="Y33" s="217">
        <v>0</v>
      </c>
      <c r="Z33" s="327">
        <f>SUM(M33:Y33)</f>
        <v>0</v>
      </c>
      <c r="AA33" s="43"/>
      <c r="AG33" s="43"/>
    </row>
    <row r="34" spans="1:33">
      <c r="A34" s="483" t="s">
        <v>121</v>
      </c>
      <c r="B34" s="484"/>
      <c r="C34" s="484"/>
      <c r="D34" s="484"/>
      <c r="E34" s="484"/>
      <c r="F34" s="484"/>
      <c r="G34" s="484"/>
      <c r="H34" s="484"/>
      <c r="I34" s="484"/>
      <c r="J34" s="484"/>
      <c r="K34" s="75"/>
      <c r="L34" s="212"/>
      <c r="M34" s="213">
        <v>0</v>
      </c>
      <c r="N34" s="75"/>
      <c r="O34" s="212"/>
      <c r="P34" s="213">
        <v>0</v>
      </c>
      <c r="Q34" s="75"/>
      <c r="R34" s="212"/>
      <c r="S34" s="213">
        <v>0</v>
      </c>
      <c r="T34" s="75"/>
      <c r="U34" s="212"/>
      <c r="V34" s="213">
        <v>0</v>
      </c>
      <c r="W34" s="75"/>
      <c r="X34" s="212"/>
      <c r="Y34" s="213">
        <v>0</v>
      </c>
      <c r="Z34" s="341">
        <f>SUM(M34:Y34)</f>
        <v>0</v>
      </c>
      <c r="AA34" s="39"/>
      <c r="AG34" s="39"/>
    </row>
    <row r="35" spans="1:33">
      <c r="A35" s="388" t="s">
        <v>52</v>
      </c>
      <c r="B35" s="372"/>
      <c r="C35" s="372"/>
      <c r="D35" s="372"/>
      <c r="E35" s="372"/>
      <c r="F35" s="372"/>
      <c r="G35" s="372"/>
      <c r="H35" s="372"/>
      <c r="I35" s="372"/>
      <c r="J35" s="372"/>
      <c r="K35" s="135"/>
      <c r="L35" s="214"/>
      <c r="M35" s="215">
        <f>SUM(M30:M34)</f>
        <v>0</v>
      </c>
      <c r="N35" s="135"/>
      <c r="O35" s="214"/>
      <c r="P35" s="215">
        <f>SUM(P30:P34)</f>
        <v>0</v>
      </c>
      <c r="Q35" s="135"/>
      <c r="R35" s="214"/>
      <c r="S35" s="215">
        <f>SUM(S30:S34)</f>
        <v>0</v>
      </c>
      <c r="T35" s="135"/>
      <c r="U35" s="214"/>
      <c r="V35" s="215">
        <f>SUM(V30:V34)</f>
        <v>0</v>
      </c>
      <c r="W35" s="135"/>
      <c r="X35" s="214"/>
      <c r="Y35" s="215">
        <f>SUM(Y30:Y34)</f>
        <v>0</v>
      </c>
      <c r="Z35" s="342">
        <f>SUM(Z30:Z34)</f>
        <v>0</v>
      </c>
      <c r="AA35" s="39"/>
      <c r="AG35" s="39"/>
    </row>
    <row r="36" spans="1:33" ht="5.25" customHeight="1">
      <c r="A36" s="489"/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1"/>
      <c r="M36" s="491"/>
      <c r="N36" s="492"/>
      <c r="O36" s="491"/>
      <c r="P36" s="491"/>
      <c r="Q36" s="492"/>
      <c r="R36" s="491"/>
      <c r="S36" s="491"/>
      <c r="T36" s="492"/>
      <c r="U36" s="491"/>
      <c r="V36" s="491"/>
      <c r="W36" s="492"/>
      <c r="X36" s="491"/>
      <c r="Y36" s="491"/>
      <c r="Z36" s="493"/>
      <c r="AA36" s="39"/>
      <c r="AG36" s="39"/>
    </row>
    <row r="37" spans="1:33">
      <c r="A37" s="328" t="s">
        <v>53</v>
      </c>
      <c r="B37" s="31"/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43"/>
      <c r="AA37" s="9"/>
      <c r="AG37" s="9"/>
    </row>
    <row r="38" spans="1:33">
      <c r="A38" s="475" t="s">
        <v>60</v>
      </c>
      <c r="B38" s="379"/>
      <c r="C38" s="379"/>
      <c r="D38" s="379"/>
      <c r="E38" s="379"/>
      <c r="F38" s="379"/>
      <c r="G38" s="379"/>
      <c r="H38" s="379"/>
      <c r="I38" s="379"/>
      <c r="J38" s="379"/>
      <c r="K38" s="74"/>
      <c r="L38" s="210"/>
      <c r="M38" s="211">
        <v>0</v>
      </c>
      <c r="N38" s="74"/>
      <c r="O38" s="210"/>
      <c r="P38" s="211">
        <v>0</v>
      </c>
      <c r="Q38" s="74"/>
      <c r="R38" s="210"/>
      <c r="S38" s="211">
        <v>0</v>
      </c>
      <c r="T38" s="74"/>
      <c r="U38" s="210"/>
      <c r="V38" s="211">
        <v>0</v>
      </c>
      <c r="W38" s="74"/>
      <c r="X38" s="210"/>
      <c r="Y38" s="211">
        <v>0</v>
      </c>
      <c r="Z38" s="326">
        <f>SUM(M38:Y38)</f>
        <v>0</v>
      </c>
      <c r="AA38" s="43"/>
      <c r="AG38" s="43"/>
    </row>
    <row r="39" spans="1:33">
      <c r="A39" s="476" t="s">
        <v>122</v>
      </c>
      <c r="B39" s="471"/>
      <c r="C39" s="471"/>
      <c r="D39" s="471"/>
      <c r="E39" s="471"/>
      <c r="F39" s="471"/>
      <c r="G39" s="471"/>
      <c r="H39" s="471"/>
      <c r="I39" s="471"/>
      <c r="J39" s="471"/>
      <c r="K39" s="96"/>
      <c r="L39" s="216"/>
      <c r="M39" s="217">
        <v>0</v>
      </c>
      <c r="N39" s="96"/>
      <c r="O39" s="216"/>
      <c r="P39" s="217">
        <v>0</v>
      </c>
      <c r="Q39" s="96"/>
      <c r="R39" s="216"/>
      <c r="S39" s="217">
        <v>0</v>
      </c>
      <c r="T39" s="96"/>
      <c r="U39" s="216"/>
      <c r="V39" s="217">
        <v>0</v>
      </c>
      <c r="W39" s="96"/>
      <c r="X39" s="216"/>
      <c r="Y39" s="217">
        <v>0</v>
      </c>
      <c r="Z39" s="327">
        <f t="shared" ref="Z39:Z45" si="29">SUM(M39:Y39)</f>
        <v>0</v>
      </c>
      <c r="AA39" s="43"/>
      <c r="AG39" s="43"/>
    </row>
    <row r="40" spans="1:33">
      <c r="A40" s="476" t="s">
        <v>123</v>
      </c>
      <c r="B40" s="471"/>
      <c r="C40" s="471"/>
      <c r="D40" s="471"/>
      <c r="E40" s="471"/>
      <c r="F40" s="471"/>
      <c r="G40" s="471"/>
      <c r="H40" s="471"/>
      <c r="I40" s="471"/>
      <c r="J40" s="471"/>
      <c r="K40" s="96"/>
      <c r="L40" s="216"/>
      <c r="M40" s="217">
        <v>0</v>
      </c>
      <c r="N40" s="96"/>
      <c r="O40" s="216"/>
      <c r="P40" s="217">
        <v>0</v>
      </c>
      <c r="Q40" s="96"/>
      <c r="R40" s="216"/>
      <c r="S40" s="217">
        <v>0</v>
      </c>
      <c r="T40" s="96"/>
      <c r="U40" s="216"/>
      <c r="V40" s="217">
        <v>0</v>
      </c>
      <c r="W40" s="96"/>
      <c r="X40" s="216"/>
      <c r="Y40" s="217">
        <v>0</v>
      </c>
      <c r="Z40" s="327">
        <f t="shared" si="29"/>
        <v>0</v>
      </c>
      <c r="AA40" s="43"/>
      <c r="AG40" s="43"/>
    </row>
    <row r="41" spans="1:33">
      <c r="A41" s="477" t="s">
        <v>124</v>
      </c>
      <c r="B41" s="448"/>
      <c r="C41" s="448"/>
      <c r="D41" s="448"/>
      <c r="E41" s="448"/>
      <c r="F41" s="448"/>
      <c r="G41" s="448"/>
      <c r="H41" s="472"/>
      <c r="I41" s="717">
        <v>0</v>
      </c>
      <c r="J41" s="718">
        <v>0</v>
      </c>
      <c r="K41" s="97"/>
      <c r="L41" s="329"/>
      <c r="M41" s="219">
        <f>ROUND(J41*D13,0)</f>
        <v>0</v>
      </c>
      <c r="N41" s="97"/>
      <c r="O41" s="329"/>
      <c r="P41" s="219">
        <f>ROUND(M41*(1+$I$41),0)</f>
        <v>0</v>
      </c>
      <c r="Q41" s="97"/>
      <c r="R41" s="329"/>
      <c r="S41" s="219">
        <f>ROUND(P41*(1+$I$41),0)</f>
        <v>0</v>
      </c>
      <c r="T41" s="97"/>
      <c r="U41" s="329"/>
      <c r="V41" s="219">
        <f>ROUND(S41*(1+$I$41),0)</f>
        <v>0</v>
      </c>
      <c r="W41" s="97"/>
      <c r="X41" s="329"/>
      <c r="Y41" s="219">
        <f>ROUND(V41*(1+$I$41),0)</f>
        <v>0</v>
      </c>
      <c r="Z41" s="327">
        <f t="shared" si="29"/>
        <v>0</v>
      </c>
      <c r="AA41" s="39"/>
      <c r="AG41" s="39"/>
    </row>
    <row r="42" spans="1:33">
      <c r="A42" s="476" t="s">
        <v>125</v>
      </c>
      <c r="B42" s="471"/>
      <c r="C42" s="473"/>
      <c r="D42" s="471"/>
      <c r="E42" s="471"/>
      <c r="F42" s="471"/>
      <c r="G42" s="471"/>
      <c r="H42" s="471"/>
      <c r="I42" s="471"/>
      <c r="J42" s="471"/>
      <c r="K42" s="96"/>
      <c r="L42" s="216"/>
      <c r="M42" s="217">
        <v>0</v>
      </c>
      <c r="N42" s="96"/>
      <c r="O42" s="216"/>
      <c r="P42" s="217">
        <v>0</v>
      </c>
      <c r="Q42" s="96"/>
      <c r="R42" s="216"/>
      <c r="S42" s="217">
        <v>0</v>
      </c>
      <c r="T42" s="96"/>
      <c r="U42" s="216"/>
      <c r="V42" s="217">
        <v>0</v>
      </c>
      <c r="W42" s="96"/>
      <c r="X42" s="216"/>
      <c r="Y42" s="217">
        <v>0</v>
      </c>
      <c r="Z42" s="327">
        <f t="shared" si="29"/>
        <v>0</v>
      </c>
      <c r="AA42" s="39"/>
      <c r="AG42" s="39"/>
    </row>
    <row r="43" spans="1:33">
      <c r="A43" s="476" t="s">
        <v>126</v>
      </c>
      <c r="B43" s="471"/>
      <c r="C43" s="473"/>
      <c r="D43" s="471"/>
      <c r="E43" s="471"/>
      <c r="F43" s="471"/>
      <c r="G43" s="471"/>
      <c r="H43" s="471"/>
      <c r="I43" s="471"/>
      <c r="J43" s="471"/>
      <c r="K43" s="96"/>
      <c r="L43" s="216"/>
      <c r="M43" s="217">
        <v>0</v>
      </c>
      <c r="N43" s="96"/>
      <c r="O43" s="216"/>
      <c r="P43" s="217">
        <v>0</v>
      </c>
      <c r="Q43" s="96"/>
      <c r="R43" s="216"/>
      <c r="S43" s="217">
        <v>0</v>
      </c>
      <c r="T43" s="96"/>
      <c r="U43" s="216"/>
      <c r="V43" s="217">
        <v>0</v>
      </c>
      <c r="W43" s="96"/>
      <c r="X43" s="216"/>
      <c r="Y43" s="217">
        <v>0</v>
      </c>
      <c r="Z43" s="327">
        <f t="shared" si="29"/>
        <v>0</v>
      </c>
      <c r="AA43" s="39"/>
      <c r="AG43" s="39"/>
    </row>
    <row r="44" spans="1:33">
      <c r="A44" s="477" t="s">
        <v>127</v>
      </c>
      <c r="B44" s="448"/>
      <c r="C44" s="448"/>
      <c r="D44" s="448"/>
      <c r="E44" s="448"/>
      <c r="F44" s="448"/>
      <c r="G44" s="448"/>
      <c r="H44" s="448"/>
      <c r="I44" s="448"/>
      <c r="J44" s="448"/>
      <c r="K44" s="96"/>
      <c r="L44" s="216"/>
      <c r="M44" s="217">
        <v>0</v>
      </c>
      <c r="N44" s="96"/>
      <c r="O44" s="216"/>
      <c r="P44" s="217">
        <v>0</v>
      </c>
      <c r="Q44" s="96"/>
      <c r="R44" s="216"/>
      <c r="S44" s="217">
        <v>0</v>
      </c>
      <c r="T44" s="96"/>
      <c r="U44" s="216"/>
      <c r="V44" s="217">
        <v>0</v>
      </c>
      <c r="W44" s="96"/>
      <c r="X44" s="216"/>
      <c r="Y44" s="217">
        <v>0</v>
      </c>
      <c r="Z44" s="327">
        <f t="shared" si="29"/>
        <v>0</v>
      </c>
      <c r="AA44" s="39"/>
      <c r="AG44" s="39"/>
    </row>
    <row r="45" spans="1:33">
      <c r="A45" s="478" t="s">
        <v>121</v>
      </c>
      <c r="B45" s="474"/>
      <c r="C45" s="474"/>
      <c r="D45" s="474"/>
      <c r="E45" s="474"/>
      <c r="F45" s="474"/>
      <c r="G45" s="474"/>
      <c r="H45" s="474"/>
      <c r="I45" s="474"/>
      <c r="J45" s="474"/>
      <c r="K45" s="75"/>
      <c r="L45" s="212"/>
      <c r="M45" s="213">
        <v>0</v>
      </c>
      <c r="N45" s="75"/>
      <c r="O45" s="212"/>
      <c r="P45" s="213">
        <v>0</v>
      </c>
      <c r="Q45" s="75"/>
      <c r="R45" s="212"/>
      <c r="S45" s="213">
        <v>0</v>
      </c>
      <c r="T45" s="75"/>
      <c r="U45" s="212"/>
      <c r="V45" s="213">
        <v>0</v>
      </c>
      <c r="W45" s="75"/>
      <c r="X45" s="212"/>
      <c r="Y45" s="213">
        <v>0</v>
      </c>
      <c r="Z45" s="330">
        <f t="shared" si="29"/>
        <v>0</v>
      </c>
      <c r="AA45" s="39"/>
      <c r="AG45" s="39"/>
    </row>
    <row r="46" spans="1:33">
      <c r="A46" s="388" t="s">
        <v>70</v>
      </c>
      <c r="B46" s="372"/>
      <c r="C46" s="372"/>
      <c r="D46" s="372"/>
      <c r="E46" s="372"/>
      <c r="F46" s="372"/>
      <c r="G46" s="372"/>
      <c r="H46" s="372"/>
      <c r="I46" s="372"/>
      <c r="J46" s="382"/>
      <c r="K46" s="135"/>
      <c r="L46" s="214"/>
      <c r="M46" s="215">
        <f>SUM(M38:M45)</f>
        <v>0</v>
      </c>
      <c r="N46" s="135"/>
      <c r="O46" s="214"/>
      <c r="P46" s="215">
        <f>SUM(P38:P45)</f>
        <v>0</v>
      </c>
      <c r="Q46" s="135"/>
      <c r="R46" s="214"/>
      <c r="S46" s="215">
        <f>SUM(S38:S45)</f>
        <v>0</v>
      </c>
      <c r="T46" s="135"/>
      <c r="U46" s="214"/>
      <c r="V46" s="215">
        <f>SUM(V38:V45)</f>
        <v>0</v>
      </c>
      <c r="W46" s="135"/>
      <c r="X46" s="214"/>
      <c r="Y46" s="215">
        <f>SUM(Y38:Y45)</f>
        <v>0</v>
      </c>
      <c r="Z46" s="342">
        <f t="shared" ref="Z46" si="30">SUM(Z38:Z45)</f>
        <v>0</v>
      </c>
      <c r="AA46" s="39"/>
      <c r="AG46" s="39"/>
    </row>
    <row r="47" spans="1:33" ht="5.25" customHeight="1">
      <c r="A47" s="495"/>
      <c r="B47" s="496"/>
      <c r="C47" s="421"/>
      <c r="D47" s="497"/>
      <c r="E47" s="497"/>
      <c r="F47" s="497"/>
      <c r="G47" s="497"/>
      <c r="H47" s="497"/>
      <c r="I47" s="422"/>
      <c r="J47" s="422"/>
      <c r="K47" s="422"/>
      <c r="L47" s="425"/>
      <c r="M47" s="425"/>
      <c r="N47" s="425"/>
      <c r="O47" s="425"/>
      <c r="P47" s="425"/>
      <c r="Q47" s="425"/>
      <c r="R47" s="425"/>
      <c r="S47" s="425"/>
      <c r="T47" s="425"/>
      <c r="U47" s="425"/>
      <c r="V47" s="425"/>
      <c r="W47" s="425"/>
      <c r="X47" s="425"/>
      <c r="Y47" s="425"/>
      <c r="Z47" s="498"/>
      <c r="AA47" s="9"/>
      <c r="AG47" s="9"/>
    </row>
    <row r="48" spans="1:33">
      <c r="A48" s="320" t="s">
        <v>71</v>
      </c>
      <c r="B48" s="30"/>
      <c r="C48" s="23"/>
      <c r="D48" s="23"/>
      <c r="E48" s="23"/>
      <c r="F48" s="23"/>
      <c r="G48" s="23"/>
      <c r="H48" s="23"/>
      <c r="I48" s="24"/>
      <c r="J48" s="24"/>
      <c r="K48" s="24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345"/>
      <c r="AA48" s="9"/>
      <c r="AE48" s="4"/>
      <c r="AG48" s="9"/>
    </row>
    <row r="49" spans="1:35" ht="12.75" customHeight="1">
      <c r="A49" s="332"/>
      <c r="B49" s="61"/>
      <c r="C49" s="61"/>
      <c r="D49" s="61"/>
      <c r="E49" s="61"/>
      <c r="F49" s="61"/>
      <c r="G49" s="61"/>
      <c r="H49" s="61"/>
      <c r="I49" s="828" t="s">
        <v>72</v>
      </c>
      <c r="J49" s="830"/>
      <c r="K49" s="98"/>
      <c r="L49" s="308"/>
      <c r="M49" s="222">
        <v>0</v>
      </c>
      <c r="N49" s="98"/>
      <c r="O49" s="308"/>
      <c r="P49" s="222">
        <v>0</v>
      </c>
      <c r="Q49" s="98"/>
      <c r="R49" s="308"/>
      <c r="S49" s="222">
        <v>0</v>
      </c>
      <c r="T49" s="98"/>
      <c r="U49" s="308"/>
      <c r="V49" s="222">
        <v>0</v>
      </c>
      <c r="W49" s="98"/>
      <c r="X49" s="308"/>
      <c r="Y49" s="222">
        <v>0</v>
      </c>
      <c r="Z49" s="322">
        <f>SUM(M49:Y49)</f>
        <v>0</v>
      </c>
      <c r="AA49" s="39"/>
      <c r="AE49" s="4"/>
      <c r="AG49" s="39"/>
    </row>
    <row r="50" spans="1:35" ht="12.75" customHeight="1">
      <c r="A50" s="333" t="s">
        <v>73</v>
      </c>
      <c r="B50" s="846"/>
      <c r="C50" s="846"/>
      <c r="D50" s="846"/>
      <c r="E50" s="134"/>
      <c r="F50" s="134"/>
      <c r="G50" s="134"/>
      <c r="H50" s="134"/>
      <c r="I50" s="831" t="s">
        <v>74</v>
      </c>
      <c r="J50" s="833"/>
      <c r="K50" s="99"/>
      <c r="L50" s="216"/>
      <c r="M50" s="217">
        <v>0</v>
      </c>
      <c r="N50" s="99"/>
      <c r="O50" s="216"/>
      <c r="P50" s="217">
        <v>0</v>
      </c>
      <c r="Q50" s="99"/>
      <c r="R50" s="216"/>
      <c r="S50" s="217">
        <v>0</v>
      </c>
      <c r="T50" s="99"/>
      <c r="U50" s="216"/>
      <c r="V50" s="217">
        <v>0</v>
      </c>
      <c r="W50" s="99"/>
      <c r="X50" s="216"/>
      <c r="Y50" s="217">
        <v>0</v>
      </c>
      <c r="Z50" s="334">
        <f>SUM(M50:Y50)</f>
        <v>0</v>
      </c>
      <c r="AA50" s="39"/>
      <c r="AE50" s="4"/>
      <c r="AG50" s="39"/>
    </row>
    <row r="51" spans="1:35" s="11" customFormat="1" ht="12.75" customHeight="1">
      <c r="A51" s="335"/>
      <c r="B51" s="67"/>
      <c r="C51" s="67"/>
      <c r="D51" s="67"/>
      <c r="E51" s="67"/>
      <c r="F51" s="67"/>
      <c r="G51" s="67"/>
      <c r="H51" s="67"/>
      <c r="I51" s="825" t="s">
        <v>75</v>
      </c>
      <c r="J51" s="827"/>
      <c r="K51" s="100"/>
      <c r="L51" s="223"/>
      <c r="M51" s="224">
        <f>M49+M50</f>
        <v>0</v>
      </c>
      <c r="N51" s="100"/>
      <c r="O51" s="223"/>
      <c r="P51" s="224">
        <f>P49+P50</f>
        <v>0</v>
      </c>
      <c r="Q51" s="100"/>
      <c r="R51" s="223"/>
      <c r="S51" s="224">
        <f>S49+S50</f>
        <v>0</v>
      </c>
      <c r="T51" s="100"/>
      <c r="U51" s="223"/>
      <c r="V51" s="224">
        <f>V49+V50</f>
        <v>0</v>
      </c>
      <c r="W51" s="100"/>
      <c r="X51" s="223"/>
      <c r="Y51" s="224">
        <f>Y49+Y50</f>
        <v>0</v>
      </c>
      <c r="Z51" s="336">
        <f>SUM(Z49:Z50)</f>
        <v>0</v>
      </c>
      <c r="AA51" s="44"/>
      <c r="AE51" s="12"/>
      <c r="AG51" s="44"/>
    </row>
    <row r="52" spans="1:35" ht="12.75" customHeight="1">
      <c r="A52" s="337"/>
      <c r="B52" s="68"/>
      <c r="C52" s="68"/>
      <c r="D52" s="68"/>
      <c r="E52" s="68"/>
      <c r="F52" s="68"/>
      <c r="G52" s="68"/>
      <c r="H52" s="68"/>
      <c r="I52" s="828" t="s">
        <v>72</v>
      </c>
      <c r="J52" s="830"/>
      <c r="K52" s="98"/>
      <c r="L52" s="308"/>
      <c r="M52" s="222">
        <v>0</v>
      </c>
      <c r="N52" s="98"/>
      <c r="O52" s="308"/>
      <c r="P52" s="222">
        <v>0</v>
      </c>
      <c r="Q52" s="98"/>
      <c r="R52" s="308"/>
      <c r="S52" s="222">
        <v>0</v>
      </c>
      <c r="T52" s="98"/>
      <c r="U52" s="308"/>
      <c r="V52" s="222">
        <v>0</v>
      </c>
      <c r="W52" s="98"/>
      <c r="X52" s="308"/>
      <c r="Y52" s="222">
        <v>0</v>
      </c>
      <c r="Z52" s="322">
        <f t="shared" ref="Z52:Z53" si="31">SUM(M52:Y52)</f>
        <v>0</v>
      </c>
      <c r="AA52" s="39"/>
      <c r="AE52" s="4"/>
      <c r="AG52" s="39"/>
    </row>
    <row r="53" spans="1:35" ht="12.75" customHeight="1">
      <c r="A53" s="333" t="s">
        <v>76</v>
      </c>
      <c r="B53" s="846"/>
      <c r="C53" s="846"/>
      <c r="D53" s="846"/>
      <c r="E53" s="134"/>
      <c r="F53" s="134"/>
      <c r="G53" s="134"/>
      <c r="H53" s="134"/>
      <c r="I53" s="831" t="s">
        <v>74</v>
      </c>
      <c r="J53" s="833"/>
      <c r="K53" s="99"/>
      <c r="L53" s="216"/>
      <c r="M53" s="217">
        <v>0</v>
      </c>
      <c r="N53" s="99"/>
      <c r="O53" s="216"/>
      <c r="P53" s="217">
        <v>0</v>
      </c>
      <c r="Q53" s="99"/>
      <c r="R53" s="216"/>
      <c r="S53" s="217">
        <v>0</v>
      </c>
      <c r="T53" s="99"/>
      <c r="U53" s="216"/>
      <c r="V53" s="217">
        <v>0</v>
      </c>
      <c r="W53" s="99"/>
      <c r="X53" s="216"/>
      <c r="Y53" s="217">
        <v>0</v>
      </c>
      <c r="Z53" s="334">
        <f t="shared" si="31"/>
        <v>0</v>
      </c>
      <c r="AA53" s="39"/>
      <c r="AE53" s="4"/>
      <c r="AG53" s="39"/>
    </row>
    <row r="54" spans="1:35" s="11" customFormat="1" ht="12.75" customHeight="1">
      <c r="A54" s="335"/>
      <c r="B54" s="67"/>
      <c r="C54" s="67"/>
      <c r="D54" s="67"/>
      <c r="E54" s="67"/>
      <c r="F54" s="67"/>
      <c r="G54" s="67"/>
      <c r="H54" s="67"/>
      <c r="I54" s="825" t="s">
        <v>75</v>
      </c>
      <c r="J54" s="827"/>
      <c r="K54" s="100"/>
      <c r="L54" s="223"/>
      <c r="M54" s="224">
        <f>SUM(M52:M53)</f>
        <v>0</v>
      </c>
      <c r="N54" s="100"/>
      <c r="O54" s="223"/>
      <c r="P54" s="224">
        <f>SUM(P52:P53)</f>
        <v>0</v>
      </c>
      <c r="Q54" s="100"/>
      <c r="R54" s="223"/>
      <c r="S54" s="224">
        <f>SUM(S52:S53)</f>
        <v>0</v>
      </c>
      <c r="T54" s="100"/>
      <c r="U54" s="223"/>
      <c r="V54" s="224">
        <f>SUM(V52:V53)</f>
        <v>0</v>
      </c>
      <c r="W54" s="100"/>
      <c r="X54" s="223"/>
      <c r="Y54" s="224">
        <f>SUM(Y52:Y53)</f>
        <v>0</v>
      </c>
      <c r="Z54" s="336">
        <f>SUM(Z52:Z53)</f>
        <v>0</v>
      </c>
      <c r="AA54" s="44"/>
      <c r="AE54" s="12"/>
      <c r="AG54" s="44"/>
    </row>
    <row r="55" spans="1:35">
      <c r="A55" s="338" t="s">
        <v>80</v>
      </c>
      <c r="B55" s="102"/>
      <c r="C55" s="103"/>
      <c r="D55" s="103"/>
      <c r="E55" s="103"/>
      <c r="F55" s="103"/>
      <c r="G55" s="103"/>
      <c r="H55" s="103"/>
      <c r="I55" s="104"/>
      <c r="J55" s="104"/>
      <c r="K55" s="105"/>
      <c r="L55" s="225"/>
      <c r="M55" s="224">
        <f>M51+M54</f>
        <v>0</v>
      </c>
      <c r="N55" s="105"/>
      <c r="O55" s="225"/>
      <c r="P55" s="224">
        <f>P51+P54</f>
        <v>0</v>
      </c>
      <c r="Q55" s="105"/>
      <c r="R55" s="225"/>
      <c r="S55" s="224">
        <f>S51+S54</f>
        <v>0</v>
      </c>
      <c r="T55" s="105"/>
      <c r="U55" s="225"/>
      <c r="V55" s="224">
        <f>V51+V54</f>
        <v>0</v>
      </c>
      <c r="W55" s="105"/>
      <c r="X55" s="225"/>
      <c r="Y55" s="224">
        <f>Y51+Y54</f>
        <v>0</v>
      </c>
      <c r="Z55" s="339">
        <f>Z51+Z54</f>
        <v>0</v>
      </c>
      <c r="AA55" s="39"/>
      <c r="AE55" s="4"/>
      <c r="AG55" s="39"/>
    </row>
    <row r="56" spans="1:35" ht="5.25" customHeight="1">
      <c r="A56" s="499"/>
      <c r="B56" s="419"/>
      <c r="C56" s="420"/>
      <c r="D56" s="420"/>
      <c r="E56" s="420"/>
      <c r="F56" s="420"/>
      <c r="G56" s="420"/>
      <c r="H56" s="420"/>
      <c r="I56" s="422"/>
      <c r="J56" s="422"/>
      <c r="K56" s="422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500"/>
      <c r="AA56" s="6"/>
      <c r="AE56" s="4"/>
      <c r="AG56" s="6"/>
    </row>
    <row r="57" spans="1:35" ht="13.5" customHeight="1">
      <c r="A57" s="702" t="s">
        <v>81</v>
      </c>
      <c r="B57" s="703"/>
      <c r="C57" s="703"/>
      <c r="D57" s="703"/>
      <c r="E57" s="703"/>
      <c r="F57" s="703"/>
      <c r="G57" s="703"/>
      <c r="H57" s="703"/>
      <c r="I57" s="703"/>
      <c r="J57" s="704"/>
      <c r="K57" s="705"/>
      <c r="L57" s="699"/>
      <c r="M57" s="700">
        <f>M17+M22+M27+M35+M46+M55</f>
        <v>0</v>
      </c>
      <c r="N57" s="705"/>
      <c r="O57" s="699"/>
      <c r="P57" s="700">
        <f>P17+P22+P27+P35+P46+P55</f>
        <v>0</v>
      </c>
      <c r="Q57" s="705"/>
      <c r="R57" s="699"/>
      <c r="S57" s="700">
        <f>S17+S22+S27+S35+S46+S55</f>
        <v>0</v>
      </c>
      <c r="T57" s="705"/>
      <c r="U57" s="699"/>
      <c r="V57" s="700">
        <f>V17+V22+V27+V35+V46+V55</f>
        <v>0</v>
      </c>
      <c r="W57" s="705"/>
      <c r="X57" s="699"/>
      <c r="Y57" s="700">
        <f>Y17+Y22+Y27+Y35+Y46+Y55</f>
        <v>0</v>
      </c>
      <c r="Z57" s="701">
        <f>Z17+Z22+Z27+Z35+Z46+Z55</f>
        <v>0</v>
      </c>
      <c r="AA57" s="39"/>
      <c r="AE57" s="4"/>
      <c r="AG57" s="39"/>
    </row>
    <row r="58" spans="1:35" ht="5.25" customHeight="1">
      <c r="A58" s="502"/>
      <c r="B58" s="414"/>
      <c r="C58" s="421"/>
      <c r="D58" s="497"/>
      <c r="E58" s="497"/>
      <c r="F58" s="497"/>
      <c r="G58" s="497"/>
      <c r="H58" s="497"/>
      <c r="I58" s="422"/>
      <c r="J58" s="422"/>
      <c r="K58" s="422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500"/>
      <c r="AA58" s="6"/>
      <c r="AC58" s="13"/>
      <c r="AD58" s="13"/>
      <c r="AE58" s="14"/>
      <c r="AF58" s="13"/>
      <c r="AG58" s="6"/>
      <c r="AH58" s="13"/>
      <c r="AI58" s="13"/>
    </row>
    <row r="59" spans="1:35">
      <c r="A59" s="320" t="s">
        <v>74</v>
      </c>
      <c r="B59" s="30"/>
      <c r="C59" s="23"/>
      <c r="D59" s="23"/>
      <c r="E59" s="23"/>
      <c r="F59" s="23"/>
      <c r="G59" s="23"/>
      <c r="H59" s="23"/>
      <c r="I59" s="24"/>
      <c r="J59" s="24"/>
      <c r="K59" s="24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25"/>
      <c r="AA59" s="9"/>
      <c r="AE59" s="4"/>
      <c r="AG59" s="9"/>
    </row>
    <row r="60" spans="1:35">
      <c r="A60" s="505" t="s">
        <v>128</v>
      </c>
      <c r="B60" s="506"/>
      <c r="C60" s="506"/>
      <c r="D60" s="506"/>
      <c r="E60" s="506"/>
      <c r="F60" s="506"/>
      <c r="G60" s="506"/>
      <c r="H60" s="506"/>
      <c r="I60" s="506"/>
      <c r="J60" s="507"/>
      <c r="K60" s="106"/>
      <c r="L60" s="844"/>
      <c r="M60" s="845"/>
      <c r="N60" s="106"/>
      <c r="O60" s="844"/>
      <c r="P60" s="845"/>
      <c r="Q60" s="106"/>
      <c r="R60" s="844"/>
      <c r="S60" s="845"/>
      <c r="T60" s="106"/>
      <c r="U60" s="844"/>
      <c r="V60" s="845"/>
      <c r="W60" s="106"/>
      <c r="X60" s="844"/>
      <c r="Y60" s="845"/>
      <c r="Z60" s="500"/>
      <c r="AA60" s="6"/>
      <c r="AE60" s="4"/>
      <c r="AG60" s="6"/>
    </row>
    <row r="61" spans="1:35" s="6" customFormat="1" ht="13.5" customHeight="1">
      <c r="A61" s="508" t="s">
        <v>132</v>
      </c>
      <c r="B61" s="509"/>
      <c r="C61" s="509"/>
      <c r="D61" s="509"/>
      <c r="E61" s="509"/>
      <c r="F61" s="509"/>
      <c r="G61" s="509"/>
      <c r="H61" s="509"/>
      <c r="I61" s="509"/>
      <c r="J61" s="510"/>
      <c r="K61" s="136"/>
      <c r="L61" s="107"/>
      <c r="M61" s="309">
        <f>M57-(M22+M35+M41+M42+M55)+IF(SUM($L$51:M$51)&gt;25000,MAX(0,25000-SUM($L51:L51)),M$51)+IF(SUM($L$54:M$54)&gt;25000,MAX(0,25000-SUM($L54:L54)),M$54)</f>
        <v>0</v>
      </c>
      <c r="N61" s="136"/>
      <c r="O61" s="107"/>
      <c r="P61" s="309">
        <f>P57-(P22+P35+P41+P42+P55)+IF(SUM($L$51:P$51)&gt;25000,MAX(0,25000-SUM($L51:O51)),P$51)+IF(SUM($L$54:P$54)&gt;25000,MAX(0,25000-SUM($L54:O54)),P$54)</f>
        <v>0</v>
      </c>
      <c r="Q61" s="136"/>
      <c r="R61" s="107"/>
      <c r="S61" s="309">
        <f>S57-(S22+S35+S41+S42+S55)+IF(SUM($L$51:S$51)&gt;25000,MAX(0,25000-SUM($L51:R51)),S$51)+IF(SUM($L$54:S$54)&gt;25000,MAX(0,25000-SUM($L54:R54)),S$54)</f>
        <v>0</v>
      </c>
      <c r="T61" s="136"/>
      <c r="U61" s="107"/>
      <c r="V61" s="309">
        <f>V57-(V22+V35+V41+V42+V55)+IF(SUM($L$51:V$51)&gt;25000,MAX(0,25000-SUM($L51:U51)),V$51)+IF(SUM($L$54:V$54)&gt;25000,MAX(0,25000-SUM($L54:U54)),V$54)</f>
        <v>0</v>
      </c>
      <c r="W61" s="136"/>
      <c r="X61" s="107"/>
      <c r="Y61" s="309">
        <f>Y57-(Y22+Y35+Y41+Y42+Y55)+IF(SUM($L$51:Y$51)&gt;25000,MAX(0,25000-SUM($L51:X51)),Y$51)+IF(SUM($L$54:Y$54)&gt;25000,MAX(0,25000-SUM($L54:X54)),Y$54)</f>
        <v>0</v>
      </c>
      <c r="Z61" s="340">
        <f>SUM(M61:Y61)</f>
        <v>0</v>
      </c>
      <c r="AA61" s="45"/>
      <c r="AE61" s="15"/>
      <c r="AG61" s="45"/>
    </row>
    <row r="62" spans="1:35" s="5" customFormat="1" ht="13.5" customHeight="1">
      <c r="A62" s="702" t="s">
        <v>130</v>
      </c>
      <c r="B62" s="703"/>
      <c r="C62" s="703"/>
      <c r="D62" s="703"/>
      <c r="E62" s="703"/>
      <c r="F62" s="703"/>
      <c r="G62" s="703"/>
      <c r="H62" s="703"/>
      <c r="I62" s="703"/>
      <c r="J62" s="708">
        <v>0.1</v>
      </c>
      <c r="K62" s="706"/>
      <c r="L62" s="707"/>
      <c r="M62" s="700">
        <f>ROUND(M61*$J$62,0)</f>
        <v>0</v>
      </c>
      <c r="N62" s="706"/>
      <c r="O62" s="707"/>
      <c r="P62" s="700">
        <f>ROUND(P61*$J$62,0)</f>
        <v>0</v>
      </c>
      <c r="Q62" s="706"/>
      <c r="R62" s="707"/>
      <c r="S62" s="700">
        <f>ROUND(S61*$J$62,0)</f>
        <v>0</v>
      </c>
      <c r="T62" s="706"/>
      <c r="U62" s="707"/>
      <c r="V62" s="700">
        <f>ROUND(V61*$J$62,0)</f>
        <v>0</v>
      </c>
      <c r="W62" s="706"/>
      <c r="X62" s="707"/>
      <c r="Y62" s="700">
        <f>ROUND(Y61*$J$62,0)</f>
        <v>0</v>
      </c>
      <c r="Z62" s="701">
        <f>SUM(M62:Y62)</f>
        <v>0</v>
      </c>
      <c r="AA62" s="39"/>
      <c r="AE62" s="16"/>
      <c r="AG62" s="39"/>
    </row>
    <row r="63" spans="1:35" ht="13.5" customHeight="1">
      <c r="A63" s="709" t="s">
        <v>83</v>
      </c>
      <c r="B63" s="710"/>
      <c r="C63" s="711"/>
      <c r="D63" s="711"/>
      <c r="E63" s="711"/>
      <c r="F63" s="711"/>
      <c r="G63" s="711"/>
      <c r="H63" s="711"/>
      <c r="I63" s="712"/>
      <c r="J63" s="712"/>
      <c r="K63" s="713"/>
      <c r="L63" s="714"/>
      <c r="M63" s="715">
        <f>M57+M62</f>
        <v>0</v>
      </c>
      <c r="N63" s="713"/>
      <c r="O63" s="714"/>
      <c r="P63" s="715">
        <f>P57+P62</f>
        <v>0</v>
      </c>
      <c r="Q63" s="713"/>
      <c r="R63" s="714"/>
      <c r="S63" s="715">
        <f>S57+S62</f>
        <v>0</v>
      </c>
      <c r="T63" s="713"/>
      <c r="U63" s="714"/>
      <c r="V63" s="715">
        <f>V57+V62</f>
        <v>0</v>
      </c>
      <c r="W63" s="713"/>
      <c r="X63" s="714"/>
      <c r="Y63" s="715">
        <f>Y57+Y62</f>
        <v>0</v>
      </c>
      <c r="Z63" s="716">
        <f>Z57+Z62</f>
        <v>0</v>
      </c>
      <c r="AA63" s="39"/>
      <c r="AE63" s="4"/>
      <c r="AG63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X7" sqref="X7:X15"/>
      <pageMargins left="0" right="0" top="0" bottom="0" header="0" footer="0"/>
      <pageSetup scale="70" orientation="portrait" r:id="rId1"/>
    </customSheetView>
  </customSheetViews>
  <mergeCells count="21">
    <mergeCell ref="I54:J54"/>
    <mergeCell ref="X60:Y60"/>
    <mergeCell ref="L60:M60"/>
    <mergeCell ref="O60:P60"/>
    <mergeCell ref="R60:S60"/>
    <mergeCell ref="U60:V60"/>
    <mergeCell ref="I51:J51"/>
    <mergeCell ref="A29:B29"/>
    <mergeCell ref="I52:J52"/>
    <mergeCell ref="B53:D53"/>
    <mergeCell ref="I53:J53"/>
    <mergeCell ref="AH3:AH4"/>
    <mergeCell ref="I49:J49"/>
    <mergeCell ref="B50:D50"/>
    <mergeCell ref="I50:J50"/>
    <mergeCell ref="B1:P1"/>
    <mergeCell ref="A3:A4"/>
    <mergeCell ref="B3:B4"/>
    <mergeCell ref="W3:Y4"/>
    <mergeCell ref="AB3:AF4"/>
    <mergeCell ref="AG3:AG4"/>
  </mergeCells>
  <conditionalFormatting sqref="D6">
    <cfRule type="expression" dxfId="31" priority="11">
      <formula>$C6="sum"</formula>
    </cfRule>
    <cfRule type="expression" dxfId="30" priority="12">
      <formula>$C6="acad"</formula>
    </cfRule>
    <cfRule type="expression" dxfId="29" priority="13">
      <formula>$C6="cal"</formula>
    </cfRule>
    <cfRule type="expression" dxfId="28" priority="14">
      <formula>$C6="hourly"</formula>
    </cfRule>
    <cfRule type="expression" dxfId="27" priority="15">
      <formula>$C6="grad"</formula>
    </cfRule>
  </conditionalFormatting>
  <conditionalFormatting sqref="D6:H8">
    <cfRule type="expression" dxfId="26" priority="1">
      <formula>$C6="sum"</formula>
    </cfRule>
    <cfRule type="expression" dxfId="25" priority="2">
      <formula>$C6="acad"</formula>
    </cfRule>
    <cfRule type="expression" dxfId="24" priority="3">
      <formula>$C6="cal"</formula>
    </cfRule>
    <cfRule type="expression" dxfId="23" priority="4">
      <formula>$C6="hourly"</formula>
    </cfRule>
    <cfRule type="expression" dxfId="22" priority="5">
      <formula>$C6="grad"</formula>
    </cfRule>
  </conditionalFormatting>
  <conditionalFormatting sqref="D7:H15">
    <cfRule type="expression" dxfId="21" priority="6">
      <formula>$C7="sum"</formula>
    </cfRule>
    <cfRule type="expression" dxfId="20" priority="7">
      <formula>$C7="acad"</formula>
    </cfRule>
    <cfRule type="expression" dxfId="19" priority="8">
      <formula>$C7="cal"</formula>
    </cfRule>
    <cfRule type="expression" dxfId="18" priority="9">
      <formula>$C7="hourly"</formula>
    </cfRule>
    <cfRule type="expression" dxfId="17" priority="10">
      <formula>$C7="grad"</formula>
    </cfRule>
  </conditionalFormatting>
  <pageMargins left="0.7" right="0.7" top="0.75" bottom="0.75" header="0.3" footer="0.3"/>
  <pageSetup scale="29" orientation="portrait"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stopIfTrue="1" id="{E95D0F22-C796-4B2F-9799-20CCEC671D9C}">
            <xm:f>'Sub1'!#REF!="grad"</xm:f>
            <x14:dxf>
              <numFmt numFmtId="165" formatCode="&quot;$&quot;#,##0"/>
            </x14:dxf>
          </x14:cfRule>
          <x14:cfRule type="expression" priority="17" id="{414527FC-753E-47D4-B1C0-9722D587DDE7}">
            <xm:f>'Sub1'!#REF!&lt;&gt;"grad"</xm:f>
            <x14:dxf>
              <numFmt numFmtId="14" formatCode="0.00%"/>
            </x14:dxf>
          </x14:cfRule>
          <xm:sqref>J6:J15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8B10AA-C84F-4EAC-84CD-24E0E5A64569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63"/>
  <sheetViews>
    <sheetView topLeftCell="H37" zoomScaleNormal="100" workbookViewId="0">
      <selection activeCell="H37" sqref="H37"/>
    </sheetView>
  </sheetViews>
  <sheetFormatPr defaultColWidth="8.85546875" defaultRowHeight="12.75" outlineLevelCol="1"/>
  <cols>
    <col min="1" max="1" width="24.140625" style="1" bestFit="1" customWidth="1"/>
    <col min="2" max="2" width="20.5703125" style="1" customWidth="1"/>
    <col min="3" max="3" width="7.42578125" style="2" bestFit="1" customWidth="1"/>
    <col min="4" max="4" width="4.42578125" style="36" customWidth="1" outlineLevel="1"/>
    <col min="5" max="7" width="4.42578125" style="8" customWidth="1" outlineLevel="1"/>
    <col min="8" max="8" width="4.42578125" style="1" customWidth="1" outlineLevel="1"/>
    <col min="9" max="9" width="9.28515625" style="1" bestFit="1" customWidth="1"/>
    <col min="10" max="10" width="8.140625" style="1" bestFit="1" customWidth="1"/>
    <col min="11" max="11" width="7.42578125" style="1" bestFit="1" customWidth="1"/>
    <col min="12" max="13" width="8.7109375" style="6" bestFit="1" customWidth="1"/>
    <col min="14" max="14" width="7.42578125" style="1" bestFit="1" customWidth="1"/>
    <col min="15" max="16" width="8.7109375" style="6" bestFit="1" customWidth="1"/>
    <col min="17" max="17" width="7.42578125" style="1" bestFit="1" customWidth="1"/>
    <col min="18" max="19" width="8.7109375" style="6" bestFit="1" customWidth="1"/>
    <col min="20" max="20" width="7.42578125" style="1" bestFit="1" customWidth="1"/>
    <col min="21" max="22" width="8.7109375" style="6" customWidth="1"/>
    <col min="23" max="23" width="7.42578125" style="1" bestFit="1" customWidth="1"/>
    <col min="24" max="24" width="8.7109375" style="15" customWidth="1"/>
    <col min="25" max="25" width="8.7109375" style="6" customWidth="1"/>
    <col min="26" max="26" width="9.5703125" style="276" customWidth="1"/>
    <col min="27" max="27" width="12.7109375" style="1" bestFit="1" customWidth="1"/>
    <col min="28" max="32" width="8.85546875" style="1"/>
    <col min="33" max="33" width="11.140625" style="1" customWidth="1"/>
    <col min="34" max="34" width="8.85546875" style="1"/>
    <col min="35" max="37" width="9.28515625" style="1" bestFit="1" customWidth="1"/>
    <col min="38" max="38" width="9.28515625" style="1" customWidth="1"/>
    <col min="39" max="40" width="8.85546875" style="1"/>
    <col min="41" max="41" width="9.28515625" style="1" bestFit="1" customWidth="1"/>
    <col min="42" max="16384" width="8.85546875" style="1"/>
  </cols>
  <sheetData>
    <row r="1" spans="1:34" ht="15.75">
      <c r="A1" s="55" t="s">
        <v>113</v>
      </c>
      <c r="B1" s="857" t="s">
        <v>134</v>
      </c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8"/>
      <c r="S1" s="40"/>
    </row>
    <row r="2" spans="1:34" ht="15.75" thickBot="1">
      <c r="A2" s="550" t="s">
        <v>8</v>
      </c>
      <c r="B2" s="550"/>
      <c r="E2" s="36"/>
      <c r="F2" s="36"/>
      <c r="G2" s="36"/>
      <c r="H2" s="36"/>
      <c r="I2" s="693"/>
      <c r="J2" s="693" t="s">
        <v>115</v>
      </c>
      <c r="K2" s="694">
        <v>0</v>
      </c>
      <c r="R2" s="15"/>
      <c r="X2" s="6"/>
      <c r="AE2" s="4"/>
    </row>
    <row r="3" spans="1:34">
      <c r="A3" s="821" t="s">
        <v>9</v>
      </c>
      <c r="B3" s="823" t="s">
        <v>10</v>
      </c>
      <c r="C3" s="373" t="s">
        <v>12</v>
      </c>
      <c r="D3" s="463"/>
      <c r="E3" s="464"/>
      <c r="F3" s="464"/>
      <c r="G3" s="464"/>
      <c r="H3" s="465"/>
      <c r="I3" s="373" t="s">
        <v>14</v>
      </c>
      <c r="J3" s="373" t="s">
        <v>16</v>
      </c>
      <c r="K3" s="393"/>
      <c r="L3" s="394"/>
      <c r="M3" s="395"/>
      <c r="N3" s="374"/>
      <c r="O3" s="375"/>
      <c r="P3" s="376"/>
      <c r="Q3" s="374"/>
      <c r="R3" s="375"/>
      <c r="S3" s="376"/>
      <c r="T3" s="374"/>
      <c r="U3" s="375"/>
      <c r="V3" s="376"/>
      <c r="W3" s="861" t="s">
        <v>21</v>
      </c>
      <c r="X3" s="862"/>
      <c r="Y3" s="863"/>
      <c r="Z3" s="118" t="s">
        <v>22</v>
      </c>
      <c r="AA3" s="41"/>
      <c r="AB3" s="847" t="s">
        <v>23</v>
      </c>
      <c r="AC3" s="848"/>
      <c r="AD3" s="848"/>
      <c r="AE3" s="848"/>
      <c r="AF3" s="849"/>
      <c r="AG3" s="853" t="s">
        <v>24</v>
      </c>
      <c r="AH3" s="855" t="s">
        <v>25</v>
      </c>
    </row>
    <row r="4" spans="1:34" ht="13.5" thickBot="1">
      <c r="A4" s="822"/>
      <c r="B4" s="824"/>
      <c r="C4" s="527" t="s">
        <v>26</v>
      </c>
      <c r="D4" s="466"/>
      <c r="E4" s="467"/>
      <c r="F4" s="467" t="s">
        <v>65</v>
      </c>
      <c r="G4" s="467"/>
      <c r="H4" s="468"/>
      <c r="I4" s="527" t="s">
        <v>28</v>
      </c>
      <c r="J4" s="527" t="s">
        <v>29</v>
      </c>
      <c r="K4" s="469"/>
      <c r="L4" s="386" t="s">
        <v>17</v>
      </c>
      <c r="M4" s="470"/>
      <c r="N4" s="385"/>
      <c r="O4" s="386" t="s">
        <v>18</v>
      </c>
      <c r="P4" s="387"/>
      <c r="Q4" s="385"/>
      <c r="R4" s="386" t="s">
        <v>19</v>
      </c>
      <c r="S4" s="387"/>
      <c r="T4" s="385"/>
      <c r="U4" s="386" t="s">
        <v>20</v>
      </c>
      <c r="V4" s="387"/>
      <c r="W4" s="864"/>
      <c r="X4" s="865"/>
      <c r="Y4" s="866"/>
      <c r="Z4" s="120"/>
      <c r="AA4" s="41"/>
      <c r="AB4" s="850"/>
      <c r="AC4" s="851"/>
      <c r="AD4" s="851"/>
      <c r="AE4" s="851"/>
      <c r="AF4" s="852"/>
      <c r="AG4" s="854"/>
      <c r="AH4" s="856"/>
    </row>
    <row r="5" spans="1:34">
      <c r="A5" s="83" t="s">
        <v>31</v>
      </c>
      <c r="B5" s="84"/>
      <c r="C5" s="85"/>
      <c r="D5" s="86">
        <v>1</v>
      </c>
      <c r="E5" s="86">
        <v>2</v>
      </c>
      <c r="F5" s="86">
        <v>3</v>
      </c>
      <c r="G5" s="86">
        <v>4</v>
      </c>
      <c r="H5" s="86">
        <v>5</v>
      </c>
      <c r="I5" s="87"/>
      <c r="J5" s="87"/>
      <c r="K5" s="88" t="s">
        <v>32</v>
      </c>
      <c r="L5" s="89" t="s">
        <v>28</v>
      </c>
      <c r="M5" s="90" t="s">
        <v>16</v>
      </c>
      <c r="N5" s="88" t="s">
        <v>32</v>
      </c>
      <c r="O5" s="91" t="s">
        <v>28</v>
      </c>
      <c r="P5" s="92" t="s">
        <v>16</v>
      </c>
      <c r="Q5" s="93" t="s">
        <v>32</v>
      </c>
      <c r="R5" s="94" t="s">
        <v>28</v>
      </c>
      <c r="S5" s="92" t="s">
        <v>16</v>
      </c>
      <c r="T5" s="88" t="s">
        <v>32</v>
      </c>
      <c r="U5" s="91" t="s">
        <v>28</v>
      </c>
      <c r="V5" s="92" t="s">
        <v>16</v>
      </c>
      <c r="W5" s="88" t="s">
        <v>32</v>
      </c>
      <c r="X5" s="91" t="s">
        <v>28</v>
      </c>
      <c r="Y5" s="92" t="s">
        <v>16</v>
      </c>
      <c r="Z5" s="259"/>
      <c r="AA5" s="6"/>
      <c r="AB5" s="20" t="s">
        <v>17</v>
      </c>
      <c r="AC5" s="20" t="s">
        <v>18</v>
      </c>
      <c r="AD5" s="20" t="s">
        <v>19</v>
      </c>
      <c r="AE5" s="21" t="s">
        <v>20</v>
      </c>
      <c r="AF5" s="20" t="s">
        <v>21</v>
      </c>
      <c r="AG5" s="109" t="s">
        <v>33</v>
      </c>
      <c r="AH5" s="109" t="s">
        <v>34</v>
      </c>
    </row>
    <row r="6" spans="1:34">
      <c r="A6" s="121"/>
      <c r="B6" s="122"/>
      <c r="C6" s="79"/>
      <c r="D6" s="69">
        <v>0</v>
      </c>
      <c r="E6" s="69">
        <v>0</v>
      </c>
      <c r="F6" s="69">
        <v>0</v>
      </c>
      <c r="G6" s="69">
        <v>0</v>
      </c>
      <c r="H6" s="69">
        <v>0</v>
      </c>
      <c r="I6" s="316">
        <v>0</v>
      </c>
      <c r="J6" s="123">
        <v>0</v>
      </c>
      <c r="K6" s="81">
        <f t="shared" ref="K6:K15" si="0">IF($C6="12-month",12*D6, IF($C6="9-month",9*D6, IF($C6="summer", 3*D6, IF($C6="grad",D6*6, IF($C6="hourly",D6/160,0)))))</f>
        <v>0</v>
      </c>
      <c r="L6" s="305">
        <f t="shared" ref="L6:L15" si="1">ROUND(IF(C6="12-month",D6*I6,IF(C6="9-month",D6*I6,IF(C6="summer",I6*0.025*13*D6,IF(C6="grad",D6*I6,IF(C6="hourly",D6*I6,))))),0)</f>
        <v>0</v>
      </c>
      <c r="M6" s="306">
        <f>ROUND(L6*$J6,0)</f>
        <v>0</v>
      </c>
      <c r="N6" s="82">
        <f t="shared" ref="N6:N15" si="2">IF($C6="12-month",12*E6, IF($C6="9-month",9*E6, IF($C6="summer", 3*E6, IF($C6="grad",E6*6, IF($C6="hourly",E6/160,0)))))</f>
        <v>0</v>
      </c>
      <c r="O6" s="310">
        <f>ROUND(IF(C6="12-month",E6*I6,IF(C6="9-month",E6*I6,IF(C6="summer",I6*0.025*13*E6,IF(C6="grad",E6*I6,IF(C6="hourly",E6*I6,)))))*(1+$K$2),0)</f>
        <v>0</v>
      </c>
      <c r="P6" s="306">
        <f>ROUND(O6*$J6,0)</f>
        <v>0</v>
      </c>
      <c r="Q6" s="82">
        <f t="shared" ref="Q6:Q15" si="3">IF($C6="12-month",12*F6, IF($C6="9-month",9*F6, IF($C6="summer", 3*F6, IF($C6="grad",F6*6, IF($C6="hourly",F6/160,0)))))</f>
        <v>0</v>
      </c>
      <c r="R6" s="313">
        <f>ROUND(IF(C6="12-month",F6*I6,IF(C6="9-month",F6*I6,IF(C6="summer",I6*0.025*13*F6,IF(C6="grad",F6*I6,IF(C6="hourly",F6*I6,)))))*((1+$K$2)^2),0)</f>
        <v>0</v>
      </c>
      <c r="S6" s="306">
        <f>ROUND(R6*$J6,0)</f>
        <v>0</v>
      </c>
      <c r="T6" s="82">
        <f t="shared" ref="T6:T15" si="4">IF($C6="12-month",12*G6, IF($C6="9-month",9*G6, IF($C6="summer", 3*G6, IF($C6="grad",G6*6, IF($C6="hourly",G6/160,0)))))</f>
        <v>0</v>
      </c>
      <c r="U6" s="313">
        <f>ROUND(IF(C6="12-month",G6*I6,IF(C6="9-month",G6*I6,IF(C6="summer",I6*0.025*13*G6,IF(C6="grad",G6*I6,IF(C6="hourly",G6*I6,)))))*((1+$K$2)^3),0)</f>
        <v>0</v>
      </c>
      <c r="V6" s="306">
        <f>ROUND(U6*$J6,0)</f>
        <v>0</v>
      </c>
      <c r="W6" s="82">
        <f t="shared" ref="W6:W15" si="5">IF($C6="12-month",12*H6, IF($C6="9-month",9*H6, IF($C6="summer", 3*H6, IF($C6="grad",H6*6, IF($C6="hourly",H6/160,0)))))</f>
        <v>0</v>
      </c>
      <c r="X6" s="313">
        <f>ROUND(IF(C6="12-month",H6*I6,IF(C6="9-month",H6*I6,IF(C6="summer",I6*0.025*13*H6,IF(C6="grad",H6*I6,IF(C6="hourly",H6*I6,)))))*((1+$K$2)^4),0)</f>
        <v>0</v>
      </c>
      <c r="Y6" s="306">
        <f>ROUND(X6*$J6,0)</f>
        <v>0</v>
      </c>
      <c r="Z6" s="260">
        <f t="shared" ref="Z6:Z15" si="6">ROUND(SUM(L6,M6,O6,P6,R6,S6,U6,V6,X6,Y6),0)</f>
        <v>0</v>
      </c>
      <c r="AA6" s="42"/>
      <c r="AB6" s="228">
        <f t="shared" ref="AB6:AB15" si="7">I6</f>
        <v>0</v>
      </c>
      <c r="AC6" s="229">
        <f>ROUND(AB6*(1+$K$2),0)</f>
        <v>0</v>
      </c>
      <c r="AD6" s="229">
        <f t="shared" ref="AD6:AF6" si="8">ROUND(AC6*(1+$K$2),0)</f>
        <v>0</v>
      </c>
      <c r="AE6" s="229">
        <f t="shared" si="8"/>
        <v>0</v>
      </c>
      <c r="AF6" s="230">
        <f t="shared" si="8"/>
        <v>0</v>
      </c>
      <c r="AG6" s="110"/>
      <c r="AH6" s="111"/>
    </row>
    <row r="7" spans="1:34">
      <c r="A7" s="34"/>
      <c r="B7" s="32"/>
      <c r="C7" s="79"/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317">
        <v>0</v>
      </c>
      <c r="J7" s="123">
        <v>0</v>
      </c>
      <c r="K7" s="72">
        <f t="shared" si="0"/>
        <v>0</v>
      </c>
      <c r="L7" s="307">
        <f t="shared" si="1"/>
        <v>0</v>
      </c>
      <c r="M7" s="306">
        <f t="shared" ref="M7:M15" si="9">ROUND(L7*$J7,0)</f>
        <v>0</v>
      </c>
      <c r="N7" s="76">
        <f t="shared" si="2"/>
        <v>0</v>
      </c>
      <c r="O7" s="311">
        <f t="shared" ref="O7:O15" si="10">ROUND(IF(C7="12-month",E7*I7,IF(C7="9-month",E7*I7,IF(C7="summer",I7*0.025*13*E7,IF(C7="grad",E7*I7,IF(C7="hourly",E7*I7,)))))*(1+$K$2),0)</f>
        <v>0</v>
      </c>
      <c r="P7" s="306">
        <f t="shared" ref="P7:P15" si="11">ROUND(O7*$J7,0)</f>
        <v>0</v>
      </c>
      <c r="Q7" s="76">
        <f t="shared" si="3"/>
        <v>0</v>
      </c>
      <c r="R7" s="311">
        <f t="shared" ref="R7:R15" si="12">ROUND(IF(C7="12-month",F7*I7,IF(C7="9-month",F7*I7,IF(C7="summer",I7*0.025*13*F7,IF(C7="grad",F7*I7,IF(C7="hourly",F7*I7,)))))*((1+$K$2)^2),0)</f>
        <v>0</v>
      </c>
      <c r="S7" s="306">
        <f t="shared" ref="S7:S15" si="13">ROUND(R7*$J7,0)</f>
        <v>0</v>
      </c>
      <c r="T7" s="76">
        <f t="shared" si="4"/>
        <v>0</v>
      </c>
      <c r="U7" s="311">
        <f t="shared" ref="U7:U15" si="14">ROUND(IF(C7="12-month",G7*I7,IF(C7="9-month",G7*I7,IF(C7="summer",I7*0.025*13*G7,IF(C7="grad",G7*I7,IF(C7="hourly",G7*I7,)))))*((1+$K$2)^3),0)</f>
        <v>0</v>
      </c>
      <c r="V7" s="306">
        <f t="shared" ref="V7:V15" si="15">ROUND(U7*$J7,0)</f>
        <v>0</v>
      </c>
      <c r="W7" s="76">
        <f t="shared" si="5"/>
        <v>0</v>
      </c>
      <c r="X7" s="311">
        <f t="shared" ref="X7:X15" si="16">ROUND(IF(C7="12-month",H7*I7,IF(C7="9-month",H7*I7,IF(C7="summer",I7*0.025*13*H7,IF(C7="grad",H7*I7,IF(C7="hourly",H7*I7,)))))*((1+$K$2)^4),0)</f>
        <v>0</v>
      </c>
      <c r="Y7" s="306">
        <f t="shared" ref="Y7:Y15" si="17">ROUND(X7*$J7,0)</f>
        <v>0</v>
      </c>
      <c r="Z7" s="260">
        <f t="shared" si="6"/>
        <v>0</v>
      </c>
      <c r="AA7" s="42"/>
      <c r="AB7" s="231">
        <f t="shared" si="7"/>
        <v>0</v>
      </c>
      <c r="AC7" s="232">
        <f t="shared" ref="AC7:AF7" si="18">ROUND(AB7*(1+$K$2),0)</f>
        <v>0</v>
      </c>
      <c r="AD7" s="232">
        <f t="shared" si="18"/>
        <v>0</v>
      </c>
      <c r="AE7" s="232">
        <f t="shared" si="18"/>
        <v>0</v>
      </c>
      <c r="AF7" s="233">
        <f t="shared" si="18"/>
        <v>0</v>
      </c>
      <c r="AG7" s="112"/>
      <c r="AH7" s="113"/>
    </row>
    <row r="8" spans="1:34">
      <c r="A8" s="34"/>
      <c r="B8" s="32"/>
      <c r="C8" s="79"/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317">
        <v>0</v>
      </c>
      <c r="J8" s="123">
        <v>0</v>
      </c>
      <c r="K8" s="72">
        <f t="shared" si="0"/>
        <v>0</v>
      </c>
      <c r="L8" s="307">
        <f t="shared" si="1"/>
        <v>0</v>
      </c>
      <c r="M8" s="306">
        <f t="shared" si="9"/>
        <v>0</v>
      </c>
      <c r="N8" s="76">
        <f t="shared" si="2"/>
        <v>0</v>
      </c>
      <c r="O8" s="311">
        <f t="shared" si="10"/>
        <v>0</v>
      </c>
      <c r="P8" s="306">
        <f t="shared" si="11"/>
        <v>0</v>
      </c>
      <c r="Q8" s="76">
        <f t="shared" si="3"/>
        <v>0</v>
      </c>
      <c r="R8" s="311">
        <f t="shared" si="12"/>
        <v>0</v>
      </c>
      <c r="S8" s="306">
        <f t="shared" si="13"/>
        <v>0</v>
      </c>
      <c r="T8" s="76">
        <f t="shared" si="4"/>
        <v>0</v>
      </c>
      <c r="U8" s="311">
        <f t="shared" si="14"/>
        <v>0</v>
      </c>
      <c r="V8" s="306">
        <f t="shared" si="15"/>
        <v>0</v>
      </c>
      <c r="W8" s="76">
        <f t="shared" si="5"/>
        <v>0</v>
      </c>
      <c r="X8" s="311">
        <f t="shared" si="16"/>
        <v>0</v>
      </c>
      <c r="Y8" s="306">
        <f t="shared" si="17"/>
        <v>0</v>
      </c>
      <c r="Z8" s="260">
        <f t="shared" si="6"/>
        <v>0</v>
      </c>
      <c r="AA8" s="42"/>
      <c r="AB8" s="231">
        <f t="shared" si="7"/>
        <v>0</v>
      </c>
      <c r="AC8" s="232">
        <f t="shared" ref="AC8:AF8" si="19">ROUND(AB8*(1+$K$2),0)</f>
        <v>0</v>
      </c>
      <c r="AD8" s="232">
        <f t="shared" si="19"/>
        <v>0</v>
      </c>
      <c r="AE8" s="232">
        <f t="shared" si="19"/>
        <v>0</v>
      </c>
      <c r="AF8" s="233">
        <f t="shared" si="19"/>
        <v>0</v>
      </c>
      <c r="AG8" s="112"/>
      <c r="AH8" s="113"/>
    </row>
    <row r="9" spans="1:34">
      <c r="A9" s="34"/>
      <c r="B9" s="32"/>
      <c r="C9" s="79"/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317">
        <v>0</v>
      </c>
      <c r="J9" s="123">
        <v>0</v>
      </c>
      <c r="K9" s="72">
        <f t="shared" si="0"/>
        <v>0</v>
      </c>
      <c r="L9" s="307">
        <f t="shared" si="1"/>
        <v>0</v>
      </c>
      <c r="M9" s="306">
        <f t="shared" si="9"/>
        <v>0</v>
      </c>
      <c r="N9" s="76">
        <f t="shared" si="2"/>
        <v>0</v>
      </c>
      <c r="O9" s="311">
        <f t="shared" si="10"/>
        <v>0</v>
      </c>
      <c r="P9" s="306">
        <f t="shared" si="11"/>
        <v>0</v>
      </c>
      <c r="Q9" s="76">
        <f t="shared" si="3"/>
        <v>0</v>
      </c>
      <c r="R9" s="311">
        <f t="shared" si="12"/>
        <v>0</v>
      </c>
      <c r="S9" s="306">
        <f t="shared" si="13"/>
        <v>0</v>
      </c>
      <c r="T9" s="76">
        <f t="shared" si="4"/>
        <v>0</v>
      </c>
      <c r="U9" s="311">
        <f t="shared" si="14"/>
        <v>0</v>
      </c>
      <c r="V9" s="306">
        <f t="shared" si="15"/>
        <v>0</v>
      </c>
      <c r="W9" s="76">
        <f t="shared" si="5"/>
        <v>0</v>
      </c>
      <c r="X9" s="311">
        <f t="shared" si="16"/>
        <v>0</v>
      </c>
      <c r="Y9" s="306">
        <f t="shared" si="17"/>
        <v>0</v>
      </c>
      <c r="Z9" s="260">
        <f t="shared" si="6"/>
        <v>0</v>
      </c>
      <c r="AA9" s="42"/>
      <c r="AB9" s="231">
        <f t="shared" si="7"/>
        <v>0</v>
      </c>
      <c r="AC9" s="232">
        <f t="shared" ref="AC9:AF9" si="20">ROUND(AB9*(1+$K$2),0)</f>
        <v>0</v>
      </c>
      <c r="AD9" s="232">
        <f t="shared" si="20"/>
        <v>0</v>
      </c>
      <c r="AE9" s="232">
        <f t="shared" si="20"/>
        <v>0</v>
      </c>
      <c r="AF9" s="233">
        <f t="shared" si="20"/>
        <v>0</v>
      </c>
      <c r="AG9" s="112"/>
      <c r="AH9" s="113"/>
    </row>
    <row r="10" spans="1:34">
      <c r="A10" s="34"/>
      <c r="B10" s="32"/>
      <c r="C10" s="79"/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317">
        <v>0</v>
      </c>
      <c r="J10" s="123">
        <v>0</v>
      </c>
      <c r="K10" s="72">
        <f t="shared" si="0"/>
        <v>0</v>
      </c>
      <c r="L10" s="307">
        <f t="shared" si="1"/>
        <v>0</v>
      </c>
      <c r="M10" s="306">
        <f t="shared" si="9"/>
        <v>0</v>
      </c>
      <c r="N10" s="76">
        <f t="shared" si="2"/>
        <v>0</v>
      </c>
      <c r="O10" s="311">
        <f t="shared" si="10"/>
        <v>0</v>
      </c>
      <c r="P10" s="306">
        <f t="shared" si="11"/>
        <v>0</v>
      </c>
      <c r="Q10" s="76">
        <f t="shared" si="3"/>
        <v>0</v>
      </c>
      <c r="R10" s="311">
        <f t="shared" si="12"/>
        <v>0</v>
      </c>
      <c r="S10" s="306">
        <f t="shared" si="13"/>
        <v>0</v>
      </c>
      <c r="T10" s="76">
        <f t="shared" si="4"/>
        <v>0</v>
      </c>
      <c r="U10" s="311">
        <f t="shared" si="14"/>
        <v>0</v>
      </c>
      <c r="V10" s="306">
        <f t="shared" si="15"/>
        <v>0</v>
      </c>
      <c r="W10" s="76">
        <f t="shared" si="5"/>
        <v>0</v>
      </c>
      <c r="X10" s="311">
        <f t="shared" si="16"/>
        <v>0</v>
      </c>
      <c r="Y10" s="306">
        <f t="shared" si="17"/>
        <v>0</v>
      </c>
      <c r="Z10" s="260">
        <f t="shared" si="6"/>
        <v>0</v>
      </c>
      <c r="AA10" s="42"/>
      <c r="AB10" s="231">
        <f t="shared" si="7"/>
        <v>0</v>
      </c>
      <c r="AC10" s="232">
        <f t="shared" ref="AC10:AF10" si="21">ROUND(AB10*(1+$K$2),0)</f>
        <v>0</v>
      </c>
      <c r="AD10" s="232">
        <f t="shared" si="21"/>
        <v>0</v>
      </c>
      <c r="AE10" s="232">
        <f t="shared" si="21"/>
        <v>0</v>
      </c>
      <c r="AF10" s="233">
        <f t="shared" si="21"/>
        <v>0</v>
      </c>
      <c r="AG10" s="112"/>
      <c r="AH10" s="113"/>
    </row>
    <row r="11" spans="1:34">
      <c r="A11" s="34"/>
      <c r="B11" s="32"/>
      <c r="C11" s="79"/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317">
        <v>0</v>
      </c>
      <c r="J11" s="123">
        <v>0</v>
      </c>
      <c r="K11" s="72">
        <f t="shared" si="0"/>
        <v>0</v>
      </c>
      <c r="L11" s="307">
        <f t="shared" si="1"/>
        <v>0</v>
      </c>
      <c r="M11" s="306">
        <f t="shared" si="9"/>
        <v>0</v>
      </c>
      <c r="N11" s="76">
        <f t="shared" si="2"/>
        <v>0</v>
      </c>
      <c r="O11" s="311">
        <f t="shared" si="10"/>
        <v>0</v>
      </c>
      <c r="P11" s="306">
        <f t="shared" si="11"/>
        <v>0</v>
      </c>
      <c r="Q11" s="76">
        <f t="shared" si="3"/>
        <v>0</v>
      </c>
      <c r="R11" s="311">
        <f t="shared" si="12"/>
        <v>0</v>
      </c>
      <c r="S11" s="306">
        <f t="shared" si="13"/>
        <v>0</v>
      </c>
      <c r="T11" s="76">
        <f t="shared" si="4"/>
        <v>0</v>
      </c>
      <c r="U11" s="311">
        <f t="shared" si="14"/>
        <v>0</v>
      </c>
      <c r="V11" s="306">
        <f t="shared" si="15"/>
        <v>0</v>
      </c>
      <c r="W11" s="76">
        <f t="shared" si="5"/>
        <v>0</v>
      </c>
      <c r="X11" s="311">
        <f t="shared" si="16"/>
        <v>0</v>
      </c>
      <c r="Y11" s="306">
        <f t="shared" si="17"/>
        <v>0</v>
      </c>
      <c r="Z11" s="260">
        <f t="shared" si="6"/>
        <v>0</v>
      </c>
      <c r="AA11" s="42"/>
      <c r="AB11" s="231">
        <f t="shared" si="7"/>
        <v>0</v>
      </c>
      <c r="AC11" s="232">
        <f t="shared" ref="AC11:AF11" si="22">ROUND(AB11*(1+$K$2),0)</f>
        <v>0</v>
      </c>
      <c r="AD11" s="232">
        <f t="shared" si="22"/>
        <v>0</v>
      </c>
      <c r="AE11" s="232">
        <f t="shared" si="22"/>
        <v>0</v>
      </c>
      <c r="AF11" s="233">
        <f t="shared" si="22"/>
        <v>0</v>
      </c>
      <c r="AG11" s="112"/>
      <c r="AH11" s="113"/>
    </row>
    <row r="12" spans="1:34">
      <c r="A12" s="34"/>
      <c r="B12" s="32"/>
      <c r="C12" s="79"/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317">
        <v>0</v>
      </c>
      <c r="J12" s="123">
        <v>0</v>
      </c>
      <c r="K12" s="72">
        <f t="shared" si="0"/>
        <v>0</v>
      </c>
      <c r="L12" s="307">
        <f t="shared" si="1"/>
        <v>0</v>
      </c>
      <c r="M12" s="306">
        <f t="shared" si="9"/>
        <v>0</v>
      </c>
      <c r="N12" s="76">
        <f t="shared" si="2"/>
        <v>0</v>
      </c>
      <c r="O12" s="311">
        <f t="shared" si="10"/>
        <v>0</v>
      </c>
      <c r="P12" s="306">
        <f t="shared" si="11"/>
        <v>0</v>
      </c>
      <c r="Q12" s="76">
        <f t="shared" si="3"/>
        <v>0</v>
      </c>
      <c r="R12" s="311">
        <f t="shared" si="12"/>
        <v>0</v>
      </c>
      <c r="S12" s="306">
        <f t="shared" si="13"/>
        <v>0</v>
      </c>
      <c r="T12" s="76">
        <f t="shared" si="4"/>
        <v>0</v>
      </c>
      <c r="U12" s="311">
        <f t="shared" si="14"/>
        <v>0</v>
      </c>
      <c r="V12" s="306">
        <f t="shared" si="15"/>
        <v>0</v>
      </c>
      <c r="W12" s="76">
        <f t="shared" si="5"/>
        <v>0</v>
      </c>
      <c r="X12" s="311">
        <f t="shared" si="16"/>
        <v>0</v>
      </c>
      <c r="Y12" s="306">
        <f t="shared" si="17"/>
        <v>0</v>
      </c>
      <c r="Z12" s="260">
        <f t="shared" si="6"/>
        <v>0</v>
      </c>
      <c r="AA12" s="42"/>
      <c r="AB12" s="231">
        <f t="shared" si="7"/>
        <v>0</v>
      </c>
      <c r="AC12" s="232">
        <f t="shared" ref="AC12:AF12" si="23">ROUND(AB12*(1+$K$2),0)</f>
        <v>0</v>
      </c>
      <c r="AD12" s="232">
        <f t="shared" si="23"/>
        <v>0</v>
      </c>
      <c r="AE12" s="232">
        <f t="shared" si="23"/>
        <v>0</v>
      </c>
      <c r="AF12" s="233">
        <f t="shared" si="23"/>
        <v>0</v>
      </c>
      <c r="AG12" s="112"/>
      <c r="AH12" s="113"/>
    </row>
    <row r="13" spans="1:34">
      <c r="A13" s="34"/>
      <c r="B13" s="32"/>
      <c r="C13" s="79"/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317">
        <v>0</v>
      </c>
      <c r="J13" s="123">
        <v>0</v>
      </c>
      <c r="K13" s="72">
        <f t="shared" si="0"/>
        <v>0</v>
      </c>
      <c r="L13" s="307">
        <f t="shared" si="1"/>
        <v>0</v>
      </c>
      <c r="M13" s="306">
        <f t="shared" si="9"/>
        <v>0</v>
      </c>
      <c r="N13" s="76">
        <f t="shared" si="2"/>
        <v>0</v>
      </c>
      <c r="O13" s="311">
        <f t="shared" si="10"/>
        <v>0</v>
      </c>
      <c r="P13" s="306">
        <f t="shared" si="11"/>
        <v>0</v>
      </c>
      <c r="Q13" s="76">
        <f t="shared" si="3"/>
        <v>0</v>
      </c>
      <c r="R13" s="311">
        <f t="shared" si="12"/>
        <v>0</v>
      </c>
      <c r="S13" s="306">
        <f t="shared" si="13"/>
        <v>0</v>
      </c>
      <c r="T13" s="76">
        <f t="shared" si="4"/>
        <v>0</v>
      </c>
      <c r="U13" s="311">
        <f t="shared" si="14"/>
        <v>0</v>
      </c>
      <c r="V13" s="306">
        <f t="shared" si="15"/>
        <v>0</v>
      </c>
      <c r="W13" s="76">
        <f t="shared" si="5"/>
        <v>0</v>
      </c>
      <c r="X13" s="311">
        <f t="shared" si="16"/>
        <v>0</v>
      </c>
      <c r="Y13" s="306">
        <f t="shared" si="17"/>
        <v>0</v>
      </c>
      <c r="Z13" s="260">
        <f t="shared" si="6"/>
        <v>0</v>
      </c>
      <c r="AA13" s="42"/>
      <c r="AB13" s="231">
        <f t="shared" si="7"/>
        <v>0</v>
      </c>
      <c r="AC13" s="232">
        <f t="shared" ref="AC13:AF13" si="24">ROUND(AB13*(1+$K$2),0)</f>
        <v>0</v>
      </c>
      <c r="AD13" s="232">
        <f t="shared" si="24"/>
        <v>0</v>
      </c>
      <c r="AE13" s="232">
        <f t="shared" si="24"/>
        <v>0</v>
      </c>
      <c r="AF13" s="233">
        <f t="shared" si="24"/>
        <v>0</v>
      </c>
      <c r="AG13" s="112"/>
      <c r="AH13" s="113"/>
    </row>
    <row r="14" spans="1:34">
      <c r="A14" s="34"/>
      <c r="B14" s="32"/>
      <c r="C14" s="79"/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317">
        <v>0</v>
      </c>
      <c r="J14" s="123">
        <v>0</v>
      </c>
      <c r="K14" s="72">
        <f t="shared" si="0"/>
        <v>0</v>
      </c>
      <c r="L14" s="307">
        <f t="shared" si="1"/>
        <v>0</v>
      </c>
      <c r="M14" s="306">
        <f t="shared" si="9"/>
        <v>0</v>
      </c>
      <c r="N14" s="76">
        <f t="shared" si="2"/>
        <v>0</v>
      </c>
      <c r="O14" s="311">
        <f t="shared" si="10"/>
        <v>0</v>
      </c>
      <c r="P14" s="306">
        <f t="shared" si="11"/>
        <v>0</v>
      </c>
      <c r="Q14" s="76">
        <f t="shared" si="3"/>
        <v>0</v>
      </c>
      <c r="R14" s="311">
        <f t="shared" si="12"/>
        <v>0</v>
      </c>
      <c r="S14" s="306">
        <f t="shared" si="13"/>
        <v>0</v>
      </c>
      <c r="T14" s="76">
        <f t="shared" si="4"/>
        <v>0</v>
      </c>
      <c r="U14" s="311">
        <f t="shared" si="14"/>
        <v>0</v>
      </c>
      <c r="V14" s="306">
        <f t="shared" si="15"/>
        <v>0</v>
      </c>
      <c r="W14" s="76">
        <f t="shared" si="5"/>
        <v>0</v>
      </c>
      <c r="X14" s="311">
        <f t="shared" si="16"/>
        <v>0</v>
      </c>
      <c r="Y14" s="306">
        <f t="shared" si="17"/>
        <v>0</v>
      </c>
      <c r="Z14" s="260">
        <f t="shared" si="6"/>
        <v>0</v>
      </c>
      <c r="AA14" s="42"/>
      <c r="AB14" s="231">
        <f t="shared" si="7"/>
        <v>0</v>
      </c>
      <c r="AC14" s="232">
        <f t="shared" ref="AC14:AF14" si="25">ROUND(AB14*(1+$K$2),0)</f>
        <v>0</v>
      </c>
      <c r="AD14" s="232">
        <f t="shared" si="25"/>
        <v>0</v>
      </c>
      <c r="AE14" s="232">
        <f t="shared" si="25"/>
        <v>0</v>
      </c>
      <c r="AF14" s="233">
        <f t="shared" si="25"/>
        <v>0</v>
      </c>
      <c r="AG14" s="112"/>
      <c r="AH14" s="113"/>
    </row>
    <row r="15" spans="1:34" ht="13.5" thickBot="1">
      <c r="A15" s="35"/>
      <c r="B15" s="33"/>
      <c r="C15" s="79"/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318">
        <v>0</v>
      </c>
      <c r="J15" s="123">
        <v>0</v>
      </c>
      <c r="K15" s="72">
        <f t="shared" si="0"/>
        <v>0</v>
      </c>
      <c r="L15" s="307">
        <f t="shared" si="1"/>
        <v>0</v>
      </c>
      <c r="M15" s="306">
        <f t="shared" si="9"/>
        <v>0</v>
      </c>
      <c r="N15" s="77">
        <f t="shared" si="2"/>
        <v>0</v>
      </c>
      <c r="O15" s="312">
        <f t="shared" si="10"/>
        <v>0</v>
      </c>
      <c r="P15" s="306">
        <f t="shared" si="11"/>
        <v>0</v>
      </c>
      <c r="Q15" s="77">
        <f t="shared" si="3"/>
        <v>0</v>
      </c>
      <c r="R15" s="312">
        <f t="shared" si="12"/>
        <v>0</v>
      </c>
      <c r="S15" s="306">
        <f t="shared" si="13"/>
        <v>0</v>
      </c>
      <c r="T15" s="77">
        <f t="shared" si="4"/>
        <v>0</v>
      </c>
      <c r="U15" s="312">
        <f t="shared" si="14"/>
        <v>0</v>
      </c>
      <c r="V15" s="306">
        <f t="shared" si="15"/>
        <v>0</v>
      </c>
      <c r="W15" s="77">
        <f t="shared" si="5"/>
        <v>0</v>
      </c>
      <c r="X15" s="312">
        <f t="shared" si="16"/>
        <v>0</v>
      </c>
      <c r="Y15" s="306">
        <f t="shared" si="17"/>
        <v>0</v>
      </c>
      <c r="Z15" s="260">
        <f t="shared" si="6"/>
        <v>0</v>
      </c>
      <c r="AA15" s="42"/>
      <c r="AB15" s="234">
        <f t="shared" si="7"/>
        <v>0</v>
      </c>
      <c r="AC15" s="235">
        <f t="shared" ref="AC15:AF15" si="26">ROUND(AB15*(1+$K$2),0)</f>
        <v>0</v>
      </c>
      <c r="AD15" s="235">
        <f t="shared" si="26"/>
        <v>0</v>
      </c>
      <c r="AE15" s="235">
        <f t="shared" si="26"/>
        <v>0</v>
      </c>
      <c r="AF15" s="236">
        <f t="shared" si="26"/>
        <v>0</v>
      </c>
      <c r="AG15" s="114"/>
      <c r="AH15" s="115"/>
    </row>
    <row r="16" spans="1:34" ht="13.5" thickBot="1">
      <c r="A16" s="377" t="s">
        <v>36</v>
      </c>
      <c r="B16" s="378"/>
      <c r="C16" s="378"/>
      <c r="D16" s="378"/>
      <c r="E16" s="378"/>
      <c r="F16" s="378"/>
      <c r="G16" s="378"/>
      <c r="H16" s="378"/>
      <c r="I16" s="378"/>
      <c r="J16" s="378"/>
      <c r="K16" s="73"/>
      <c r="L16" s="209">
        <f>ROUND(SUM(L6:L15),0)</f>
        <v>0</v>
      </c>
      <c r="M16" s="209">
        <f>ROUND(SUM(M6:M15),0)</f>
        <v>0</v>
      </c>
      <c r="N16" s="70"/>
      <c r="O16" s="209">
        <f>ROUND(SUM(O6:O15),0)</f>
        <v>0</v>
      </c>
      <c r="P16" s="209">
        <f>ROUND(SUM(P6:P15),0)</f>
        <v>0</v>
      </c>
      <c r="Q16" s="73"/>
      <c r="R16" s="209">
        <f>ROUND(SUM(R6:R15),0)</f>
        <v>0</v>
      </c>
      <c r="S16" s="209">
        <f>ROUND(SUM(S6:S15),0)</f>
        <v>0</v>
      </c>
      <c r="T16" s="73"/>
      <c r="U16" s="209">
        <f>ROUND(SUM(U6:U15),0)</f>
        <v>0</v>
      </c>
      <c r="V16" s="209">
        <f>ROUND(SUM(V6:V15),0)</f>
        <v>0</v>
      </c>
      <c r="W16" s="73"/>
      <c r="X16" s="209">
        <f>ROUND(SUM(X6:X15),0)</f>
        <v>0</v>
      </c>
      <c r="Y16" s="209">
        <f>ROUND(SUM(Y6:Y15),0)</f>
        <v>0</v>
      </c>
      <c r="Z16" s="261">
        <f>SUM(Z6:Z15)</f>
        <v>0</v>
      </c>
      <c r="AA16" s="39"/>
      <c r="AE16" s="3"/>
      <c r="AG16" s="39"/>
    </row>
    <row r="17" spans="1:33" ht="13.5" thickBot="1">
      <c r="A17" s="696" t="s">
        <v>37</v>
      </c>
      <c r="B17" s="697"/>
      <c r="C17" s="697"/>
      <c r="D17" s="697"/>
      <c r="E17" s="697"/>
      <c r="F17" s="697"/>
      <c r="G17" s="697"/>
      <c r="H17" s="697"/>
      <c r="I17" s="697"/>
      <c r="J17" s="697"/>
      <c r="K17" s="698"/>
      <c r="L17" s="699"/>
      <c r="M17" s="700">
        <f>SUM(L6:M15)</f>
        <v>0</v>
      </c>
      <c r="N17" s="698"/>
      <c r="O17" s="699"/>
      <c r="P17" s="700">
        <f>SUM(O6:P15)</f>
        <v>0</v>
      </c>
      <c r="Q17" s="698"/>
      <c r="R17" s="699"/>
      <c r="S17" s="700">
        <f>SUM(R6:S15)</f>
        <v>0</v>
      </c>
      <c r="T17" s="698"/>
      <c r="U17" s="699"/>
      <c r="V17" s="700">
        <f>SUM(U6:V15)</f>
        <v>0</v>
      </c>
      <c r="W17" s="698"/>
      <c r="X17" s="699"/>
      <c r="Y17" s="700">
        <f>SUM(X6:Y15)</f>
        <v>0</v>
      </c>
      <c r="Z17" s="719">
        <f>SUM(M17:Y17)</f>
        <v>0</v>
      </c>
      <c r="AA17" s="39"/>
      <c r="AE17" s="4"/>
      <c r="AG17" s="39"/>
    </row>
    <row r="18" spans="1:33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21"/>
      <c r="AA18" s="38"/>
      <c r="AE18" s="3"/>
      <c r="AG18" s="38"/>
    </row>
    <row r="19" spans="1:33">
      <c r="A19" s="320" t="s">
        <v>38</v>
      </c>
      <c r="B19" s="30"/>
      <c r="C19" s="23"/>
      <c r="D19" s="23"/>
      <c r="E19" s="23"/>
      <c r="F19" s="23"/>
      <c r="G19" s="23"/>
      <c r="H19" s="23"/>
      <c r="I19" s="24"/>
      <c r="J19" s="24"/>
      <c r="K19" s="24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345"/>
      <c r="AA19" s="9"/>
      <c r="AE19" s="4"/>
      <c r="AG19" s="9"/>
    </row>
    <row r="20" spans="1:33">
      <c r="A20" s="389" t="s">
        <v>40</v>
      </c>
      <c r="B20" s="379"/>
      <c r="C20" s="379"/>
      <c r="D20" s="379"/>
      <c r="E20" s="379"/>
      <c r="F20" s="379"/>
      <c r="G20" s="379"/>
      <c r="H20" s="379"/>
      <c r="I20" s="379"/>
      <c r="J20" s="379"/>
      <c r="K20" s="74"/>
      <c r="L20" s="210"/>
      <c r="M20" s="211">
        <v>0</v>
      </c>
      <c r="N20" s="74"/>
      <c r="O20" s="210"/>
      <c r="P20" s="211">
        <v>0</v>
      </c>
      <c r="Q20" s="74"/>
      <c r="R20" s="210"/>
      <c r="S20" s="211">
        <v>0</v>
      </c>
      <c r="T20" s="74"/>
      <c r="U20" s="210"/>
      <c r="V20" s="211">
        <v>0</v>
      </c>
      <c r="W20" s="74"/>
      <c r="X20" s="210"/>
      <c r="Y20" s="211">
        <v>0</v>
      </c>
      <c r="Z20" s="347">
        <f>SUM(M20:Y20)</f>
        <v>0</v>
      </c>
      <c r="AA20" s="39"/>
      <c r="AE20" s="4"/>
      <c r="AG20" s="39"/>
    </row>
    <row r="21" spans="1:33">
      <c r="A21" s="511" t="s">
        <v>40</v>
      </c>
      <c r="B21" s="512"/>
      <c r="C21" s="512"/>
      <c r="D21" s="512"/>
      <c r="E21" s="512"/>
      <c r="F21" s="512"/>
      <c r="G21" s="512"/>
      <c r="H21" s="512"/>
      <c r="I21" s="512"/>
      <c r="J21" s="512"/>
      <c r="K21" s="75"/>
      <c r="L21" s="212"/>
      <c r="M21" s="213">
        <v>0</v>
      </c>
      <c r="N21" s="75"/>
      <c r="O21" s="212"/>
      <c r="P21" s="213">
        <v>0</v>
      </c>
      <c r="Q21" s="75"/>
      <c r="R21" s="212"/>
      <c r="S21" s="213">
        <v>0</v>
      </c>
      <c r="T21" s="75"/>
      <c r="U21" s="212"/>
      <c r="V21" s="213">
        <v>0</v>
      </c>
      <c r="W21" s="75"/>
      <c r="X21" s="212"/>
      <c r="Y21" s="213">
        <v>0</v>
      </c>
      <c r="Z21" s="348">
        <f>SUM(M21:Y21)</f>
        <v>0</v>
      </c>
      <c r="AA21" s="39"/>
      <c r="AE21" s="4"/>
      <c r="AG21" s="39"/>
    </row>
    <row r="22" spans="1:33">
      <c r="A22" s="388" t="s">
        <v>41</v>
      </c>
      <c r="B22" s="372"/>
      <c r="C22" s="372"/>
      <c r="D22" s="372"/>
      <c r="E22" s="372"/>
      <c r="F22" s="372"/>
      <c r="G22" s="372"/>
      <c r="H22" s="372"/>
      <c r="I22" s="372"/>
      <c r="J22" s="372"/>
      <c r="K22" s="135"/>
      <c r="L22" s="214"/>
      <c r="M22" s="215">
        <f>SUM(M20:M21)</f>
        <v>0</v>
      </c>
      <c r="N22" s="135"/>
      <c r="O22" s="214"/>
      <c r="P22" s="215">
        <f>SUM(P20:P21)</f>
        <v>0</v>
      </c>
      <c r="Q22" s="135"/>
      <c r="R22" s="214"/>
      <c r="S22" s="215">
        <f>SUM(S20:S21)</f>
        <v>0</v>
      </c>
      <c r="T22" s="135"/>
      <c r="U22" s="214"/>
      <c r="V22" s="215">
        <f>SUM(V20:V21)</f>
        <v>0</v>
      </c>
      <c r="W22" s="135"/>
      <c r="X22" s="214"/>
      <c r="Y22" s="215">
        <f>SUM(Y20:Y21)</f>
        <v>0</v>
      </c>
      <c r="Z22" s="349">
        <f t="shared" ref="Z22" si="27">SUM(Z20:Z21)</f>
        <v>0</v>
      </c>
      <c r="AA22" s="39"/>
      <c r="AE22" s="4"/>
      <c r="AG22" s="39"/>
    </row>
    <row r="23" spans="1:33">
      <c r="A23" s="515"/>
      <c r="B23" s="516"/>
      <c r="C23" s="516"/>
      <c r="D23" s="516"/>
      <c r="E23" s="516"/>
      <c r="F23" s="516"/>
      <c r="G23" s="516"/>
      <c r="H23" s="516"/>
      <c r="I23" s="516"/>
      <c r="J23" s="516"/>
      <c r="K23" s="516"/>
      <c r="L23" s="516"/>
      <c r="M23" s="516"/>
      <c r="N23" s="516"/>
      <c r="O23" s="516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22"/>
      <c r="AA23" s="59"/>
      <c r="AE23" s="4"/>
      <c r="AG23" s="59"/>
    </row>
    <row r="24" spans="1:33">
      <c r="A24" s="320" t="s">
        <v>42</v>
      </c>
      <c r="B24" s="30"/>
      <c r="C24" s="23"/>
      <c r="D24" s="23"/>
      <c r="E24" s="23"/>
      <c r="F24" s="23"/>
      <c r="G24" s="23"/>
      <c r="H24" s="23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345"/>
      <c r="AA24" s="9"/>
      <c r="AE24" s="4"/>
      <c r="AG24" s="9"/>
    </row>
    <row r="25" spans="1:33">
      <c r="A25" s="517" t="s">
        <v>116</v>
      </c>
      <c r="B25" s="518"/>
      <c r="C25" s="518"/>
      <c r="D25" s="518"/>
      <c r="E25" s="518"/>
      <c r="F25" s="518"/>
      <c r="G25" s="518"/>
      <c r="H25" s="518"/>
      <c r="I25" s="518"/>
      <c r="J25" s="518"/>
      <c r="K25" s="74"/>
      <c r="L25" s="210"/>
      <c r="M25" s="211">
        <v>0</v>
      </c>
      <c r="N25" s="74"/>
      <c r="O25" s="210"/>
      <c r="P25" s="211">
        <v>0</v>
      </c>
      <c r="Q25" s="74"/>
      <c r="R25" s="210"/>
      <c r="S25" s="211">
        <v>0</v>
      </c>
      <c r="T25" s="74"/>
      <c r="U25" s="210"/>
      <c r="V25" s="211">
        <v>0</v>
      </c>
      <c r="W25" s="74"/>
      <c r="X25" s="210"/>
      <c r="Y25" s="211">
        <v>0</v>
      </c>
      <c r="Z25" s="347">
        <f>SUM(M25:Y25)</f>
        <v>0</v>
      </c>
      <c r="AA25" s="39"/>
      <c r="AE25" s="4"/>
      <c r="AG25" s="39"/>
    </row>
    <row r="26" spans="1:33">
      <c r="A26" s="519" t="s">
        <v>117</v>
      </c>
      <c r="B26" s="474"/>
      <c r="C26" s="474"/>
      <c r="D26" s="474"/>
      <c r="E26" s="474"/>
      <c r="F26" s="474"/>
      <c r="G26" s="474"/>
      <c r="H26" s="474"/>
      <c r="I26" s="474"/>
      <c r="J26" s="474"/>
      <c r="K26" s="75"/>
      <c r="L26" s="212"/>
      <c r="M26" s="213">
        <v>0</v>
      </c>
      <c r="N26" s="75"/>
      <c r="O26" s="212"/>
      <c r="P26" s="213">
        <v>0</v>
      </c>
      <c r="Q26" s="75"/>
      <c r="R26" s="212"/>
      <c r="S26" s="213">
        <v>0</v>
      </c>
      <c r="T26" s="75"/>
      <c r="U26" s="212"/>
      <c r="V26" s="213">
        <v>0</v>
      </c>
      <c r="W26" s="75"/>
      <c r="X26" s="212"/>
      <c r="Y26" s="213">
        <v>0</v>
      </c>
      <c r="Z26" s="348">
        <f>SUM(M26:Y26)</f>
        <v>0</v>
      </c>
      <c r="AA26" s="39"/>
      <c r="AE26" s="4"/>
      <c r="AG26" s="39"/>
    </row>
    <row r="27" spans="1:33">
      <c r="A27" s="388" t="s">
        <v>45</v>
      </c>
      <c r="B27" s="372"/>
      <c r="C27" s="372"/>
      <c r="D27" s="372"/>
      <c r="E27" s="372"/>
      <c r="F27" s="372"/>
      <c r="G27" s="372"/>
      <c r="H27" s="372"/>
      <c r="I27" s="372"/>
      <c r="J27" s="372"/>
      <c r="K27" s="135"/>
      <c r="L27" s="214"/>
      <c r="M27" s="215">
        <f>SUM(M25:M26)</f>
        <v>0</v>
      </c>
      <c r="N27" s="135"/>
      <c r="O27" s="214"/>
      <c r="P27" s="215">
        <f>SUM(P25:P26)</f>
        <v>0</v>
      </c>
      <c r="Q27" s="135"/>
      <c r="R27" s="214"/>
      <c r="S27" s="215">
        <f>SUM(S25:S26)</f>
        <v>0</v>
      </c>
      <c r="T27" s="135"/>
      <c r="U27" s="214"/>
      <c r="V27" s="215">
        <f>SUM(V25:V26)</f>
        <v>0</v>
      </c>
      <c r="W27" s="135"/>
      <c r="X27" s="214"/>
      <c r="Y27" s="215">
        <f>SUM(Y25:Y26)</f>
        <v>0</v>
      </c>
      <c r="Z27" s="349">
        <f t="shared" ref="Z27" si="28">SUM(Z25:Z26)</f>
        <v>0</v>
      </c>
      <c r="AA27" s="39"/>
      <c r="AE27" s="4"/>
      <c r="AG27" s="39"/>
    </row>
    <row r="28" spans="1:33">
      <c r="A28" s="499"/>
      <c r="B28" s="419"/>
      <c r="C28" s="420"/>
      <c r="D28" s="421"/>
      <c r="E28" s="421"/>
      <c r="F28" s="421"/>
      <c r="G28" s="421"/>
      <c r="H28" s="421"/>
      <c r="I28" s="422"/>
      <c r="J28" s="422"/>
      <c r="K28" s="422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98"/>
      <c r="AA28" s="9"/>
      <c r="AE28" s="4"/>
      <c r="AG28" s="9"/>
    </row>
    <row r="29" spans="1:33">
      <c r="A29" s="859" t="s">
        <v>46</v>
      </c>
      <c r="B29" s="860"/>
      <c r="C29" s="27"/>
      <c r="D29" s="27"/>
      <c r="E29" s="27"/>
      <c r="F29" s="27"/>
      <c r="G29" s="27"/>
      <c r="H29" s="27"/>
      <c r="I29" s="28"/>
      <c r="J29" s="28"/>
      <c r="K29" s="28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43"/>
      <c r="AA29" s="9"/>
      <c r="AE29" s="4"/>
      <c r="AG29" s="9"/>
    </row>
    <row r="30" spans="1:33" ht="12.75" customHeight="1">
      <c r="A30" s="517" t="s">
        <v>118</v>
      </c>
      <c r="B30" s="379"/>
      <c r="C30" s="379"/>
      <c r="D30" s="379"/>
      <c r="E30" s="379"/>
      <c r="F30" s="379"/>
      <c r="G30" s="379"/>
      <c r="H30" s="379"/>
      <c r="I30" s="379"/>
      <c r="J30" s="379"/>
      <c r="K30" s="74"/>
      <c r="L30" s="210"/>
      <c r="M30" s="211">
        <v>0</v>
      </c>
      <c r="N30" s="74"/>
      <c r="O30" s="210"/>
      <c r="P30" s="211">
        <v>0</v>
      </c>
      <c r="Q30" s="74"/>
      <c r="R30" s="210"/>
      <c r="S30" s="211">
        <v>0</v>
      </c>
      <c r="T30" s="74"/>
      <c r="U30" s="210"/>
      <c r="V30" s="211">
        <v>0</v>
      </c>
      <c r="W30" s="74"/>
      <c r="X30" s="210"/>
      <c r="Y30" s="211">
        <v>0</v>
      </c>
      <c r="Z30" s="326">
        <f>SUM(M30:Y30)</f>
        <v>0</v>
      </c>
      <c r="AA30" s="43"/>
      <c r="AE30" s="4"/>
      <c r="AG30" s="43"/>
    </row>
    <row r="31" spans="1:33">
      <c r="A31" s="520" t="s">
        <v>119</v>
      </c>
      <c r="B31" s="471"/>
      <c r="C31" s="471"/>
      <c r="D31" s="471"/>
      <c r="E31" s="471"/>
      <c r="F31" s="471"/>
      <c r="G31" s="471"/>
      <c r="H31" s="471"/>
      <c r="I31" s="471"/>
      <c r="J31" s="471"/>
      <c r="K31" s="96"/>
      <c r="L31" s="216"/>
      <c r="M31" s="217">
        <v>0</v>
      </c>
      <c r="N31" s="96"/>
      <c r="O31" s="216"/>
      <c r="P31" s="217">
        <v>0</v>
      </c>
      <c r="Q31" s="96"/>
      <c r="R31" s="216"/>
      <c r="S31" s="217">
        <v>0</v>
      </c>
      <c r="T31" s="96"/>
      <c r="U31" s="216"/>
      <c r="V31" s="217">
        <v>0</v>
      </c>
      <c r="W31" s="96"/>
      <c r="X31" s="216"/>
      <c r="Y31" s="217">
        <v>0</v>
      </c>
      <c r="Z31" s="327">
        <f>SUM(M31:Y31)</f>
        <v>0</v>
      </c>
      <c r="AA31" s="43"/>
      <c r="AG31" s="43"/>
    </row>
    <row r="32" spans="1:33">
      <c r="A32" s="520" t="s">
        <v>42</v>
      </c>
      <c r="B32" s="471"/>
      <c r="C32" s="471"/>
      <c r="D32" s="471"/>
      <c r="E32" s="471"/>
      <c r="F32" s="471"/>
      <c r="G32" s="471"/>
      <c r="H32" s="471"/>
      <c r="I32" s="471"/>
      <c r="J32" s="471"/>
      <c r="K32" s="96"/>
      <c r="L32" s="216"/>
      <c r="M32" s="217">
        <v>0</v>
      </c>
      <c r="N32" s="96"/>
      <c r="O32" s="216"/>
      <c r="P32" s="217">
        <v>0</v>
      </c>
      <c r="Q32" s="96"/>
      <c r="R32" s="216"/>
      <c r="S32" s="217">
        <v>0</v>
      </c>
      <c r="T32" s="96"/>
      <c r="U32" s="216"/>
      <c r="V32" s="217">
        <v>0</v>
      </c>
      <c r="W32" s="96"/>
      <c r="X32" s="216"/>
      <c r="Y32" s="217">
        <v>0</v>
      </c>
      <c r="Z32" s="327">
        <f>SUM(M32:Y32)</f>
        <v>0</v>
      </c>
      <c r="AA32" s="43"/>
      <c r="AG32" s="43"/>
    </row>
    <row r="33" spans="1:33">
      <c r="A33" s="520" t="s">
        <v>120</v>
      </c>
      <c r="B33" s="471"/>
      <c r="C33" s="471"/>
      <c r="D33" s="471"/>
      <c r="E33" s="471"/>
      <c r="F33" s="471"/>
      <c r="G33" s="471"/>
      <c r="H33" s="471"/>
      <c r="I33" s="471"/>
      <c r="J33" s="471"/>
      <c r="K33" s="96"/>
      <c r="L33" s="216"/>
      <c r="M33" s="217">
        <v>0</v>
      </c>
      <c r="N33" s="96"/>
      <c r="O33" s="216"/>
      <c r="P33" s="217">
        <v>0</v>
      </c>
      <c r="Q33" s="96"/>
      <c r="R33" s="216"/>
      <c r="S33" s="217">
        <v>0</v>
      </c>
      <c r="T33" s="96"/>
      <c r="U33" s="216"/>
      <c r="V33" s="217">
        <v>0</v>
      </c>
      <c r="W33" s="96"/>
      <c r="X33" s="216"/>
      <c r="Y33" s="217">
        <v>0</v>
      </c>
      <c r="Z33" s="327">
        <f>SUM(M33:Y33)</f>
        <v>0</v>
      </c>
      <c r="AA33" s="43"/>
      <c r="AG33" s="43"/>
    </row>
    <row r="34" spans="1:33">
      <c r="A34" s="519" t="s">
        <v>121</v>
      </c>
      <c r="B34" s="474"/>
      <c r="C34" s="474"/>
      <c r="D34" s="474"/>
      <c r="E34" s="474"/>
      <c r="F34" s="474"/>
      <c r="G34" s="474"/>
      <c r="H34" s="474"/>
      <c r="I34" s="474"/>
      <c r="J34" s="474"/>
      <c r="K34" s="75"/>
      <c r="L34" s="212"/>
      <c r="M34" s="213">
        <v>0</v>
      </c>
      <c r="N34" s="75"/>
      <c r="O34" s="212"/>
      <c r="P34" s="213">
        <v>0</v>
      </c>
      <c r="Q34" s="75"/>
      <c r="R34" s="212"/>
      <c r="S34" s="213">
        <v>0</v>
      </c>
      <c r="T34" s="75"/>
      <c r="U34" s="212"/>
      <c r="V34" s="213">
        <v>0</v>
      </c>
      <c r="W34" s="75"/>
      <c r="X34" s="212"/>
      <c r="Y34" s="213">
        <v>0</v>
      </c>
      <c r="Z34" s="341">
        <f>SUM(M34:Y34)</f>
        <v>0</v>
      </c>
      <c r="AA34" s="39"/>
      <c r="AG34" s="39"/>
    </row>
    <row r="35" spans="1:33">
      <c r="A35" s="388" t="s">
        <v>52</v>
      </c>
      <c r="B35" s="372"/>
      <c r="C35" s="372"/>
      <c r="D35" s="372"/>
      <c r="E35" s="372"/>
      <c r="F35" s="372"/>
      <c r="G35" s="372"/>
      <c r="H35" s="372"/>
      <c r="I35" s="372"/>
      <c r="J35" s="372"/>
      <c r="K35" s="135"/>
      <c r="L35" s="214"/>
      <c r="M35" s="215">
        <f>SUM(M30:M34)</f>
        <v>0</v>
      </c>
      <c r="N35" s="135"/>
      <c r="O35" s="214"/>
      <c r="P35" s="215">
        <f>SUM(P30:P34)</f>
        <v>0</v>
      </c>
      <c r="Q35" s="135"/>
      <c r="R35" s="214"/>
      <c r="S35" s="215">
        <f>SUM(S30:S34)</f>
        <v>0</v>
      </c>
      <c r="T35" s="135"/>
      <c r="U35" s="214"/>
      <c r="V35" s="215">
        <f>SUM(V30:V34)</f>
        <v>0</v>
      </c>
      <c r="W35" s="135"/>
      <c r="X35" s="214"/>
      <c r="Y35" s="215">
        <f>SUM(Y30:Y34)</f>
        <v>0</v>
      </c>
      <c r="Z35" s="342">
        <f>SUM(Z30:Z34)</f>
        <v>0</v>
      </c>
      <c r="AA35" s="39"/>
      <c r="AG35" s="39"/>
    </row>
    <row r="36" spans="1:33">
      <c r="A36" s="489"/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1"/>
      <c r="M36" s="491"/>
      <c r="N36" s="492"/>
      <c r="O36" s="491"/>
      <c r="P36" s="491"/>
      <c r="Q36" s="492"/>
      <c r="R36" s="491"/>
      <c r="S36" s="491"/>
      <c r="T36" s="492"/>
      <c r="U36" s="491"/>
      <c r="V36" s="491"/>
      <c r="W36" s="492"/>
      <c r="X36" s="491"/>
      <c r="Y36" s="491"/>
      <c r="Z36" s="493"/>
      <c r="AA36" s="39"/>
      <c r="AG36" s="39"/>
    </row>
    <row r="37" spans="1:33">
      <c r="A37" s="328" t="s">
        <v>53</v>
      </c>
      <c r="B37" s="31"/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43"/>
      <c r="AA37" s="9"/>
      <c r="AG37" s="9"/>
    </row>
    <row r="38" spans="1:33">
      <c r="A38" s="389" t="s">
        <v>60</v>
      </c>
      <c r="B38" s="379"/>
      <c r="C38" s="379"/>
      <c r="D38" s="379"/>
      <c r="E38" s="379"/>
      <c r="F38" s="379"/>
      <c r="G38" s="379"/>
      <c r="H38" s="379"/>
      <c r="I38" s="379"/>
      <c r="J38" s="379"/>
      <c r="K38" s="74"/>
      <c r="L38" s="210"/>
      <c r="M38" s="211">
        <v>0</v>
      </c>
      <c r="N38" s="74"/>
      <c r="O38" s="210"/>
      <c r="P38" s="211">
        <v>0</v>
      </c>
      <c r="Q38" s="74"/>
      <c r="R38" s="210"/>
      <c r="S38" s="211">
        <v>0</v>
      </c>
      <c r="T38" s="74"/>
      <c r="U38" s="210"/>
      <c r="V38" s="211">
        <v>0</v>
      </c>
      <c r="W38" s="74"/>
      <c r="X38" s="210"/>
      <c r="Y38" s="211">
        <v>0</v>
      </c>
      <c r="Z38" s="326">
        <f>SUM(M38:Y38)</f>
        <v>0</v>
      </c>
      <c r="AA38" s="43"/>
      <c r="AG38" s="43"/>
    </row>
    <row r="39" spans="1:33">
      <c r="A39" s="523" t="s">
        <v>122</v>
      </c>
      <c r="B39" s="471"/>
      <c r="C39" s="471"/>
      <c r="D39" s="471"/>
      <c r="E39" s="471"/>
      <c r="F39" s="471"/>
      <c r="G39" s="471"/>
      <c r="H39" s="471"/>
      <c r="I39" s="471"/>
      <c r="J39" s="471"/>
      <c r="K39" s="96"/>
      <c r="L39" s="216"/>
      <c r="M39" s="217">
        <v>0</v>
      </c>
      <c r="N39" s="96"/>
      <c r="O39" s="216"/>
      <c r="P39" s="217">
        <v>0</v>
      </c>
      <c r="Q39" s="96"/>
      <c r="R39" s="216"/>
      <c r="S39" s="217">
        <v>0</v>
      </c>
      <c r="T39" s="96"/>
      <c r="U39" s="216"/>
      <c r="V39" s="217">
        <v>0</v>
      </c>
      <c r="W39" s="96"/>
      <c r="X39" s="216"/>
      <c r="Y39" s="217">
        <v>0</v>
      </c>
      <c r="Z39" s="327">
        <f t="shared" ref="Z39:Z45" si="29">SUM(M39:Y39)</f>
        <v>0</v>
      </c>
      <c r="AA39" s="43"/>
      <c r="AG39" s="43"/>
    </row>
    <row r="40" spans="1:33">
      <c r="A40" s="523" t="s">
        <v>123</v>
      </c>
      <c r="B40" s="471"/>
      <c r="C40" s="471"/>
      <c r="D40" s="471"/>
      <c r="E40" s="471"/>
      <c r="F40" s="471"/>
      <c r="G40" s="471"/>
      <c r="H40" s="471"/>
      <c r="I40" s="471"/>
      <c r="J40" s="471"/>
      <c r="K40" s="96"/>
      <c r="L40" s="216"/>
      <c r="M40" s="217">
        <v>0</v>
      </c>
      <c r="N40" s="96"/>
      <c r="O40" s="216"/>
      <c r="P40" s="217">
        <v>0</v>
      </c>
      <c r="Q40" s="96"/>
      <c r="R40" s="216"/>
      <c r="S40" s="217">
        <v>0</v>
      </c>
      <c r="T40" s="96"/>
      <c r="U40" s="216"/>
      <c r="V40" s="217">
        <v>0</v>
      </c>
      <c r="W40" s="96"/>
      <c r="X40" s="216"/>
      <c r="Y40" s="217">
        <v>0</v>
      </c>
      <c r="Z40" s="327">
        <f t="shared" si="29"/>
        <v>0</v>
      </c>
      <c r="AA40" s="43"/>
      <c r="AG40" s="43"/>
    </row>
    <row r="41" spans="1:33" ht="12.75" customHeight="1">
      <c r="A41" s="520" t="s">
        <v>124</v>
      </c>
      <c r="B41" s="448"/>
      <c r="C41" s="448"/>
      <c r="D41" s="448"/>
      <c r="E41" s="448"/>
      <c r="F41" s="448"/>
      <c r="G41" s="448"/>
      <c r="H41" s="472"/>
      <c r="I41" s="717">
        <v>0</v>
      </c>
      <c r="J41" s="718">
        <v>0</v>
      </c>
      <c r="K41" s="97"/>
      <c r="L41" s="329"/>
      <c r="M41" s="219">
        <f>ROUND(J41*D13,0)</f>
        <v>0</v>
      </c>
      <c r="N41" s="97"/>
      <c r="O41" s="329"/>
      <c r="P41" s="219">
        <f>ROUND(M41*(1+$I$41),0)</f>
        <v>0</v>
      </c>
      <c r="Q41" s="97"/>
      <c r="R41" s="329"/>
      <c r="S41" s="219">
        <f>ROUND(P41*(1+$I$41),0)</f>
        <v>0</v>
      </c>
      <c r="T41" s="97"/>
      <c r="U41" s="329"/>
      <c r="V41" s="219">
        <f>ROUND(S41*(1+$I$41),0)</f>
        <v>0</v>
      </c>
      <c r="W41" s="97"/>
      <c r="X41" s="329"/>
      <c r="Y41" s="219">
        <f>ROUND(V41*(1+$I$41),0)</f>
        <v>0</v>
      </c>
      <c r="Z41" s="327">
        <f t="shared" si="29"/>
        <v>0</v>
      </c>
      <c r="AA41" s="39"/>
      <c r="AG41" s="39"/>
    </row>
    <row r="42" spans="1:33" ht="12.75" customHeight="1">
      <c r="A42" s="523" t="s">
        <v>125</v>
      </c>
      <c r="B42" s="471"/>
      <c r="C42" s="473"/>
      <c r="D42" s="471"/>
      <c r="E42" s="471"/>
      <c r="F42" s="471"/>
      <c r="G42" s="471"/>
      <c r="H42" s="471"/>
      <c r="I42" s="471"/>
      <c r="J42" s="471"/>
      <c r="K42" s="96"/>
      <c r="L42" s="216"/>
      <c r="M42" s="217">
        <v>0</v>
      </c>
      <c r="N42" s="96"/>
      <c r="O42" s="216"/>
      <c r="P42" s="217">
        <v>0</v>
      </c>
      <c r="Q42" s="96"/>
      <c r="R42" s="216"/>
      <c r="S42" s="217">
        <v>0</v>
      </c>
      <c r="T42" s="96"/>
      <c r="U42" s="216"/>
      <c r="V42" s="217">
        <v>0</v>
      </c>
      <c r="W42" s="96"/>
      <c r="X42" s="216"/>
      <c r="Y42" s="217">
        <v>0</v>
      </c>
      <c r="Z42" s="327">
        <f t="shared" si="29"/>
        <v>0</v>
      </c>
      <c r="AA42" s="39"/>
      <c r="AG42" s="39"/>
    </row>
    <row r="43" spans="1:33" ht="12.75" customHeight="1">
      <c r="A43" s="523" t="s">
        <v>126</v>
      </c>
      <c r="B43" s="471"/>
      <c r="C43" s="473"/>
      <c r="D43" s="471"/>
      <c r="E43" s="471"/>
      <c r="F43" s="471"/>
      <c r="G43" s="471"/>
      <c r="H43" s="471"/>
      <c r="I43" s="471"/>
      <c r="J43" s="471"/>
      <c r="K43" s="96"/>
      <c r="L43" s="216"/>
      <c r="M43" s="217">
        <v>0</v>
      </c>
      <c r="N43" s="96"/>
      <c r="O43" s="216"/>
      <c r="P43" s="217">
        <v>0</v>
      </c>
      <c r="Q43" s="96"/>
      <c r="R43" s="216"/>
      <c r="S43" s="217">
        <v>0</v>
      </c>
      <c r="T43" s="96"/>
      <c r="U43" s="216"/>
      <c r="V43" s="217">
        <v>0</v>
      </c>
      <c r="W43" s="96"/>
      <c r="X43" s="216"/>
      <c r="Y43" s="217">
        <v>0</v>
      </c>
      <c r="Z43" s="327">
        <f t="shared" si="29"/>
        <v>0</v>
      </c>
      <c r="AA43" s="39"/>
      <c r="AG43" s="39"/>
    </row>
    <row r="44" spans="1:33">
      <c r="A44" s="520" t="s">
        <v>127</v>
      </c>
      <c r="B44" s="448"/>
      <c r="C44" s="448"/>
      <c r="D44" s="448"/>
      <c r="E44" s="448"/>
      <c r="F44" s="448"/>
      <c r="G44" s="448"/>
      <c r="H44" s="448"/>
      <c r="I44" s="448"/>
      <c r="J44" s="448"/>
      <c r="K44" s="96"/>
      <c r="L44" s="216"/>
      <c r="M44" s="217">
        <v>0</v>
      </c>
      <c r="N44" s="96"/>
      <c r="O44" s="216"/>
      <c r="P44" s="217">
        <v>0</v>
      </c>
      <c r="Q44" s="96"/>
      <c r="R44" s="216"/>
      <c r="S44" s="217">
        <v>0</v>
      </c>
      <c r="T44" s="96"/>
      <c r="U44" s="216"/>
      <c r="V44" s="217">
        <v>0</v>
      </c>
      <c r="W44" s="96"/>
      <c r="X44" s="216"/>
      <c r="Y44" s="217">
        <v>0</v>
      </c>
      <c r="Z44" s="327">
        <f t="shared" si="29"/>
        <v>0</v>
      </c>
      <c r="AA44" s="39"/>
      <c r="AG44" s="39"/>
    </row>
    <row r="45" spans="1:33">
      <c r="A45" s="519" t="s">
        <v>121</v>
      </c>
      <c r="B45" s="474"/>
      <c r="C45" s="474"/>
      <c r="D45" s="474"/>
      <c r="E45" s="474"/>
      <c r="F45" s="474"/>
      <c r="G45" s="474"/>
      <c r="H45" s="474"/>
      <c r="I45" s="474"/>
      <c r="J45" s="474"/>
      <c r="K45" s="75"/>
      <c r="L45" s="212"/>
      <c r="M45" s="213">
        <v>0</v>
      </c>
      <c r="N45" s="75"/>
      <c r="O45" s="212"/>
      <c r="P45" s="213">
        <v>0</v>
      </c>
      <c r="Q45" s="75"/>
      <c r="R45" s="212"/>
      <c r="S45" s="213">
        <v>0</v>
      </c>
      <c r="T45" s="75"/>
      <c r="U45" s="212"/>
      <c r="V45" s="213">
        <v>0</v>
      </c>
      <c r="W45" s="75"/>
      <c r="X45" s="212"/>
      <c r="Y45" s="213">
        <v>0</v>
      </c>
      <c r="Z45" s="330">
        <f t="shared" si="29"/>
        <v>0</v>
      </c>
      <c r="AA45" s="39"/>
      <c r="AG45" s="39"/>
    </row>
    <row r="46" spans="1:33">
      <c r="A46" s="388" t="s">
        <v>70</v>
      </c>
      <c r="B46" s="372"/>
      <c r="C46" s="372"/>
      <c r="D46" s="372"/>
      <c r="E46" s="372"/>
      <c r="F46" s="372"/>
      <c r="G46" s="372"/>
      <c r="H46" s="372"/>
      <c r="I46" s="372"/>
      <c r="J46" s="382"/>
      <c r="K46" s="135"/>
      <c r="L46" s="214"/>
      <c r="M46" s="215">
        <f>SUM(M38:M45)</f>
        <v>0</v>
      </c>
      <c r="N46" s="135"/>
      <c r="O46" s="214"/>
      <c r="P46" s="215">
        <f>SUM(P38:P45)</f>
        <v>0</v>
      </c>
      <c r="Q46" s="135"/>
      <c r="R46" s="214"/>
      <c r="S46" s="215">
        <f>SUM(S38:S45)</f>
        <v>0</v>
      </c>
      <c r="T46" s="135"/>
      <c r="U46" s="214"/>
      <c r="V46" s="215">
        <f>SUM(V38:V45)</f>
        <v>0</v>
      </c>
      <c r="W46" s="135"/>
      <c r="X46" s="214"/>
      <c r="Y46" s="215">
        <f>SUM(Y38:Y45)</f>
        <v>0</v>
      </c>
      <c r="Z46" s="342">
        <f t="shared" ref="Z46" si="30">SUM(Z38:Z45)</f>
        <v>0</v>
      </c>
      <c r="AA46" s="39"/>
      <c r="AG46" s="39"/>
    </row>
    <row r="47" spans="1:33">
      <c r="A47" s="331"/>
      <c r="B47" s="5"/>
      <c r="C47" s="7"/>
      <c r="D47" s="10"/>
      <c r="E47" s="10"/>
      <c r="F47" s="10"/>
      <c r="G47" s="10"/>
      <c r="H47" s="10"/>
      <c r="I47" s="17"/>
      <c r="J47" s="17"/>
      <c r="K47" s="17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344"/>
      <c r="AA47" s="9"/>
      <c r="AG47" s="9"/>
    </row>
    <row r="48" spans="1:33">
      <c r="A48" s="320" t="s">
        <v>71</v>
      </c>
      <c r="B48" s="30"/>
      <c r="C48" s="23"/>
      <c r="D48" s="23"/>
      <c r="E48" s="23"/>
      <c r="F48" s="23"/>
      <c r="G48" s="23"/>
      <c r="H48" s="23"/>
      <c r="I48" s="24"/>
      <c r="J48" s="24"/>
      <c r="K48" s="24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345"/>
      <c r="AA48" s="9"/>
      <c r="AE48" s="4"/>
      <c r="AG48" s="9"/>
    </row>
    <row r="49" spans="1:35">
      <c r="A49" s="332"/>
      <c r="B49" s="61"/>
      <c r="C49" s="61"/>
      <c r="D49" s="61"/>
      <c r="E49" s="61"/>
      <c r="F49" s="61"/>
      <c r="G49" s="61"/>
      <c r="H49" s="61"/>
      <c r="I49" s="828" t="s">
        <v>72</v>
      </c>
      <c r="J49" s="830"/>
      <c r="K49" s="98"/>
      <c r="L49" s="308"/>
      <c r="M49" s="222">
        <v>0</v>
      </c>
      <c r="N49" s="98"/>
      <c r="O49" s="308"/>
      <c r="P49" s="222">
        <v>0</v>
      </c>
      <c r="Q49" s="98"/>
      <c r="R49" s="308"/>
      <c r="S49" s="222">
        <v>0</v>
      </c>
      <c r="T49" s="98"/>
      <c r="U49" s="308"/>
      <c r="V49" s="222">
        <v>0</v>
      </c>
      <c r="W49" s="98"/>
      <c r="X49" s="308"/>
      <c r="Y49" s="222">
        <v>0</v>
      </c>
      <c r="Z49" s="347">
        <f>SUM(M49:Y49)</f>
        <v>0</v>
      </c>
      <c r="AA49" s="39"/>
      <c r="AE49" s="4"/>
      <c r="AG49" s="39"/>
    </row>
    <row r="50" spans="1:35">
      <c r="A50" s="333" t="s">
        <v>73</v>
      </c>
      <c r="B50" s="846"/>
      <c r="C50" s="846"/>
      <c r="D50" s="846"/>
      <c r="E50" s="134"/>
      <c r="F50" s="134"/>
      <c r="G50" s="134"/>
      <c r="H50" s="134"/>
      <c r="I50" s="831" t="s">
        <v>74</v>
      </c>
      <c r="J50" s="833"/>
      <c r="K50" s="99"/>
      <c r="L50" s="216"/>
      <c r="M50" s="217">
        <v>0</v>
      </c>
      <c r="N50" s="99"/>
      <c r="O50" s="216"/>
      <c r="P50" s="217">
        <v>0</v>
      </c>
      <c r="Q50" s="99"/>
      <c r="R50" s="216"/>
      <c r="S50" s="217">
        <v>0</v>
      </c>
      <c r="T50" s="99"/>
      <c r="U50" s="216"/>
      <c r="V50" s="217">
        <v>0</v>
      </c>
      <c r="W50" s="99"/>
      <c r="X50" s="216"/>
      <c r="Y50" s="217">
        <v>0</v>
      </c>
      <c r="Z50" s="350">
        <f>SUM(M50:Y50)</f>
        <v>0</v>
      </c>
      <c r="AA50" s="39"/>
      <c r="AE50" s="4"/>
      <c r="AG50" s="39"/>
    </row>
    <row r="51" spans="1:35" s="11" customFormat="1">
      <c r="A51" s="335"/>
      <c r="B51" s="67"/>
      <c r="C51" s="67"/>
      <c r="D51" s="67"/>
      <c r="E51" s="67"/>
      <c r="F51" s="67"/>
      <c r="G51" s="67"/>
      <c r="H51" s="67"/>
      <c r="I51" s="825" t="s">
        <v>75</v>
      </c>
      <c r="J51" s="827"/>
      <c r="K51" s="100"/>
      <c r="L51" s="223"/>
      <c r="M51" s="224">
        <f>M49+M50</f>
        <v>0</v>
      </c>
      <c r="N51" s="100"/>
      <c r="O51" s="223"/>
      <c r="P51" s="224">
        <f>P49+P50</f>
        <v>0</v>
      </c>
      <c r="Q51" s="100"/>
      <c r="R51" s="223"/>
      <c r="S51" s="224">
        <f>S49+S50</f>
        <v>0</v>
      </c>
      <c r="T51" s="100"/>
      <c r="U51" s="223"/>
      <c r="V51" s="224">
        <f>V49+V50</f>
        <v>0</v>
      </c>
      <c r="W51" s="100"/>
      <c r="X51" s="223"/>
      <c r="Y51" s="224">
        <f>Y49+Y50</f>
        <v>0</v>
      </c>
      <c r="Z51" s="351">
        <f>SUM(Z49:Z50)</f>
        <v>0</v>
      </c>
      <c r="AA51" s="44"/>
      <c r="AE51" s="12"/>
      <c r="AG51" s="44"/>
    </row>
    <row r="52" spans="1:35">
      <c r="A52" s="337"/>
      <c r="B52" s="68"/>
      <c r="C52" s="68"/>
      <c r="D52" s="68"/>
      <c r="E52" s="68"/>
      <c r="F52" s="68"/>
      <c r="G52" s="68"/>
      <c r="H52" s="68"/>
      <c r="I52" s="828" t="s">
        <v>72</v>
      </c>
      <c r="J52" s="830"/>
      <c r="K52" s="98"/>
      <c r="L52" s="308"/>
      <c r="M52" s="222">
        <v>0</v>
      </c>
      <c r="N52" s="98"/>
      <c r="O52" s="308"/>
      <c r="P52" s="222">
        <v>0</v>
      </c>
      <c r="Q52" s="98"/>
      <c r="R52" s="308"/>
      <c r="S52" s="222">
        <v>0</v>
      </c>
      <c r="T52" s="98"/>
      <c r="U52" s="308"/>
      <c r="V52" s="222">
        <v>0</v>
      </c>
      <c r="W52" s="98"/>
      <c r="X52" s="308"/>
      <c r="Y52" s="222">
        <v>0</v>
      </c>
      <c r="Z52" s="347">
        <f t="shared" ref="Z52:Z53" si="31">SUM(M52:Y52)</f>
        <v>0</v>
      </c>
      <c r="AA52" s="39"/>
      <c r="AE52" s="4"/>
      <c r="AG52" s="39"/>
    </row>
    <row r="53" spans="1:35">
      <c r="A53" s="333" t="s">
        <v>76</v>
      </c>
      <c r="B53" s="846"/>
      <c r="C53" s="846"/>
      <c r="D53" s="846"/>
      <c r="E53" s="134"/>
      <c r="F53" s="134"/>
      <c r="G53" s="134"/>
      <c r="H53" s="134"/>
      <c r="I53" s="831" t="s">
        <v>74</v>
      </c>
      <c r="J53" s="833"/>
      <c r="K53" s="99"/>
      <c r="L53" s="216"/>
      <c r="M53" s="217">
        <v>0</v>
      </c>
      <c r="N53" s="99"/>
      <c r="O53" s="216"/>
      <c r="P53" s="217">
        <v>0</v>
      </c>
      <c r="Q53" s="99"/>
      <c r="R53" s="216"/>
      <c r="S53" s="217">
        <v>0</v>
      </c>
      <c r="T53" s="99"/>
      <c r="U53" s="216"/>
      <c r="V53" s="217">
        <v>0</v>
      </c>
      <c r="W53" s="99"/>
      <c r="X53" s="216"/>
      <c r="Y53" s="217">
        <v>0</v>
      </c>
      <c r="Z53" s="350">
        <f t="shared" si="31"/>
        <v>0</v>
      </c>
      <c r="AA53" s="39"/>
      <c r="AE53" s="4"/>
      <c r="AG53" s="39"/>
    </row>
    <row r="54" spans="1:35" s="11" customFormat="1">
      <c r="A54" s="335"/>
      <c r="B54" s="67"/>
      <c r="C54" s="67"/>
      <c r="D54" s="67"/>
      <c r="E54" s="67"/>
      <c r="F54" s="67"/>
      <c r="G54" s="67"/>
      <c r="H54" s="67"/>
      <c r="I54" s="825" t="s">
        <v>75</v>
      </c>
      <c r="J54" s="827"/>
      <c r="K54" s="100"/>
      <c r="L54" s="223"/>
      <c r="M54" s="224">
        <f>SUM(M52:M53)</f>
        <v>0</v>
      </c>
      <c r="N54" s="100"/>
      <c r="O54" s="223"/>
      <c r="P54" s="224">
        <f>SUM(P52:P53)</f>
        <v>0</v>
      </c>
      <c r="Q54" s="100"/>
      <c r="R54" s="223"/>
      <c r="S54" s="224">
        <f>SUM(S52:S53)</f>
        <v>0</v>
      </c>
      <c r="T54" s="100"/>
      <c r="U54" s="223"/>
      <c r="V54" s="224">
        <f>SUM(V52:V53)</f>
        <v>0</v>
      </c>
      <c r="W54" s="100"/>
      <c r="X54" s="223"/>
      <c r="Y54" s="224">
        <f>SUM(Y52:Y53)</f>
        <v>0</v>
      </c>
      <c r="Z54" s="351">
        <f>SUM(Z52:Z53)</f>
        <v>0</v>
      </c>
      <c r="AA54" s="44"/>
      <c r="AE54" s="12"/>
      <c r="AG54" s="44"/>
    </row>
    <row r="55" spans="1:35">
      <c r="A55" s="338" t="s">
        <v>80</v>
      </c>
      <c r="B55" s="102"/>
      <c r="C55" s="103"/>
      <c r="D55" s="103"/>
      <c r="E55" s="103"/>
      <c r="F55" s="103"/>
      <c r="G55" s="103"/>
      <c r="H55" s="103"/>
      <c r="I55" s="104"/>
      <c r="J55" s="104"/>
      <c r="K55" s="105"/>
      <c r="L55" s="225"/>
      <c r="M55" s="224">
        <f>M51+M54</f>
        <v>0</v>
      </c>
      <c r="N55" s="105"/>
      <c r="O55" s="225"/>
      <c r="P55" s="224">
        <f>P51+P54</f>
        <v>0</v>
      </c>
      <c r="Q55" s="105"/>
      <c r="R55" s="225"/>
      <c r="S55" s="224">
        <f>S51+S54</f>
        <v>0</v>
      </c>
      <c r="T55" s="105"/>
      <c r="U55" s="225"/>
      <c r="V55" s="224">
        <f>V51+V54</f>
        <v>0</v>
      </c>
      <c r="W55" s="105"/>
      <c r="X55" s="225"/>
      <c r="Y55" s="224">
        <f>Y51+Y54</f>
        <v>0</v>
      </c>
      <c r="Z55" s="352">
        <f>Z51+Z54</f>
        <v>0</v>
      </c>
      <c r="AA55" s="39"/>
      <c r="AE55" s="4"/>
      <c r="AG55" s="39"/>
    </row>
    <row r="56" spans="1:35" ht="13.5" thickBot="1">
      <c r="A56" s="499"/>
      <c r="B56" s="419"/>
      <c r="C56" s="420"/>
      <c r="D56" s="420"/>
      <c r="E56" s="420"/>
      <c r="F56" s="420"/>
      <c r="G56" s="420"/>
      <c r="H56" s="420"/>
      <c r="I56" s="422"/>
      <c r="J56" s="422"/>
      <c r="K56" s="422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553"/>
      <c r="AA56" s="6"/>
      <c r="AE56" s="4"/>
      <c r="AG56" s="6"/>
    </row>
    <row r="57" spans="1:35">
      <c r="A57" s="876" t="s">
        <v>81</v>
      </c>
      <c r="B57" s="877"/>
      <c r="C57" s="877"/>
      <c r="D57" s="877"/>
      <c r="E57" s="877"/>
      <c r="F57" s="877"/>
      <c r="G57" s="877"/>
      <c r="H57" s="877"/>
      <c r="I57" s="877"/>
      <c r="J57" s="878"/>
      <c r="K57" s="809"/>
      <c r="L57" s="810"/>
      <c r="M57" s="811">
        <f>M17+M22+M27+M35+M46+M55</f>
        <v>0</v>
      </c>
      <c r="N57" s="809"/>
      <c r="O57" s="810"/>
      <c r="P57" s="811">
        <f>P17+P22+P27+P35+P46+P55</f>
        <v>0</v>
      </c>
      <c r="Q57" s="809"/>
      <c r="R57" s="810"/>
      <c r="S57" s="811">
        <f>S17+S22+S27+S35+S46+S55</f>
        <v>0</v>
      </c>
      <c r="T57" s="809"/>
      <c r="U57" s="810"/>
      <c r="V57" s="811">
        <f>V17+V22+V27+V35+V46+V55</f>
        <v>0</v>
      </c>
      <c r="W57" s="809"/>
      <c r="X57" s="810"/>
      <c r="Y57" s="811">
        <f>Y17+Y22+Y27+Y35+Y46+Y55</f>
        <v>0</v>
      </c>
      <c r="Z57" s="812">
        <f>Z17+Z22+Z27+Z35+Z46+Z55</f>
        <v>0</v>
      </c>
      <c r="AA57" s="39"/>
      <c r="AE57" s="4"/>
      <c r="AG57" s="39"/>
    </row>
    <row r="58" spans="1:35">
      <c r="A58" s="502"/>
      <c r="B58" s="414"/>
      <c r="C58" s="421"/>
      <c r="D58" s="497"/>
      <c r="E58" s="497"/>
      <c r="F58" s="497"/>
      <c r="G58" s="497"/>
      <c r="H58" s="497"/>
      <c r="I58" s="422"/>
      <c r="J58" s="422"/>
      <c r="K58" s="422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553"/>
      <c r="AA58" s="6"/>
      <c r="AC58" s="13"/>
      <c r="AD58" s="13"/>
      <c r="AE58" s="14"/>
      <c r="AF58" s="13"/>
      <c r="AG58" s="6"/>
      <c r="AH58" s="13"/>
      <c r="AI58" s="13"/>
    </row>
    <row r="59" spans="1:35">
      <c r="A59" s="320" t="s">
        <v>74</v>
      </c>
      <c r="B59" s="30"/>
      <c r="C59" s="23"/>
      <c r="D59" s="23"/>
      <c r="E59" s="23"/>
      <c r="F59" s="23"/>
      <c r="G59" s="23"/>
      <c r="H59" s="23"/>
      <c r="I59" s="24"/>
      <c r="J59" s="24"/>
      <c r="K59" s="24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43"/>
      <c r="AA59" s="9"/>
      <c r="AE59" s="4"/>
      <c r="AG59" s="9"/>
    </row>
    <row r="60" spans="1:35">
      <c r="A60" s="505" t="s">
        <v>128</v>
      </c>
      <c r="B60" s="506"/>
      <c r="C60" s="506"/>
      <c r="D60" s="506"/>
      <c r="E60" s="506"/>
      <c r="F60" s="506"/>
      <c r="G60" s="506"/>
      <c r="H60" s="506"/>
      <c r="I60" s="506"/>
      <c r="J60" s="507"/>
      <c r="K60" s="106"/>
      <c r="L60" s="844"/>
      <c r="M60" s="845"/>
      <c r="N60" s="106"/>
      <c r="O60" s="844"/>
      <c r="P60" s="845"/>
      <c r="Q60" s="106"/>
      <c r="R60" s="844"/>
      <c r="S60" s="845"/>
      <c r="T60" s="106"/>
      <c r="U60" s="844"/>
      <c r="V60" s="845"/>
      <c r="W60" s="106"/>
      <c r="X60" s="844"/>
      <c r="Y60" s="845"/>
      <c r="Z60" s="553"/>
      <c r="AA60" s="6"/>
      <c r="AE60" s="4"/>
      <c r="AG60" s="6"/>
    </row>
    <row r="61" spans="1:35" s="6" customFormat="1" ht="13.5" customHeight="1" thickBot="1">
      <c r="A61" s="524" t="s">
        <v>132</v>
      </c>
      <c r="B61" s="380"/>
      <c r="C61" s="380"/>
      <c r="D61" s="380"/>
      <c r="E61" s="380"/>
      <c r="F61" s="380"/>
      <c r="G61" s="380"/>
      <c r="H61" s="380"/>
      <c r="I61" s="380"/>
      <c r="J61" s="381"/>
      <c r="K61" s="136"/>
      <c r="L61" s="107"/>
      <c r="M61" s="309">
        <f>M57-(M22+M35+M41+M42+M55)+IF(SUM($L$51:M$51)&gt;25000,MAX(0,25000-SUM($L51:L51)),M$51)+IF(SUM($L$54:M$54)&gt;25000,MAX(0,25000-SUM($L54:L54)),M$54)</f>
        <v>0</v>
      </c>
      <c r="N61" s="136"/>
      <c r="O61" s="107"/>
      <c r="P61" s="309">
        <f>P57-(P22+P35+P41+P42+P55)+IF(SUM($L$51:P$51)&gt;25000,MAX(0,25000-SUM($L51:O51)),P$51)+IF(SUM($L$54:P$54)&gt;25000,MAX(0,25000-SUM($L54:O54)),P$54)</f>
        <v>0</v>
      </c>
      <c r="Q61" s="136"/>
      <c r="R61" s="107"/>
      <c r="S61" s="309">
        <f>S57-(S22+S35+S41+S42+S55)+IF(SUM($L$51:S$51)&gt;25000,MAX(0,25000-SUM($L51:R51)),S$51)+IF(SUM($L$54:S$54)&gt;25000,MAX(0,25000-SUM($L54:R54)),S$54)</f>
        <v>0</v>
      </c>
      <c r="T61" s="136"/>
      <c r="U61" s="107"/>
      <c r="V61" s="309">
        <f>V57-(V22+V35+V41+V42+V55)+IF(SUM($L$51:V$51)&gt;25000,MAX(0,25000-SUM($L51:U51)),V$51)+IF(SUM($L$54:V$54)&gt;25000,MAX(0,25000-SUM($L54:U54)),V$54)</f>
        <v>0</v>
      </c>
      <c r="W61" s="136"/>
      <c r="X61" s="107"/>
      <c r="Y61" s="309">
        <f>Y57-(Y22+Y35+Y41+Y42+Y55)+IF(SUM($L$51:Y$51)&gt;25000,MAX(0,25000-SUM($L51:X51)),Y$51)+IF(SUM($L$54:Y$54)&gt;25000,MAX(0,25000-SUM($L54:X54)),Y$54)</f>
        <v>0</v>
      </c>
      <c r="Z61" s="353">
        <f>SUM(M61:Y61)</f>
        <v>0</v>
      </c>
      <c r="AA61" s="45"/>
      <c r="AE61" s="15"/>
      <c r="AG61" s="45"/>
    </row>
    <row r="62" spans="1:35" s="5" customFormat="1" ht="13.5" thickBot="1">
      <c r="A62" s="720" t="s">
        <v>130</v>
      </c>
      <c r="B62" s="721"/>
      <c r="C62" s="721"/>
      <c r="D62" s="721"/>
      <c r="E62" s="721"/>
      <c r="F62" s="721"/>
      <c r="G62" s="721"/>
      <c r="H62" s="721"/>
      <c r="I62" s="721"/>
      <c r="J62" s="813">
        <v>0.05</v>
      </c>
      <c r="K62" s="706"/>
      <c r="L62" s="707"/>
      <c r="M62" s="700">
        <f>ROUND(M61*$J$62,0)</f>
        <v>0</v>
      </c>
      <c r="N62" s="706"/>
      <c r="O62" s="707"/>
      <c r="P62" s="700">
        <f>ROUND(P61*$J$62,0)</f>
        <v>0</v>
      </c>
      <c r="Q62" s="706"/>
      <c r="R62" s="707"/>
      <c r="S62" s="700">
        <f>ROUND(S61*$J$62,0)</f>
        <v>0</v>
      </c>
      <c r="T62" s="706"/>
      <c r="U62" s="707"/>
      <c r="V62" s="700">
        <f>ROUND(V61*$J$62,0)</f>
        <v>0</v>
      </c>
      <c r="W62" s="706"/>
      <c r="X62" s="707"/>
      <c r="Y62" s="700">
        <f>ROUND(Y61*$J$62,0)</f>
        <v>0</v>
      </c>
      <c r="Z62" s="719">
        <f>SUM(M62:Y62)</f>
        <v>0</v>
      </c>
      <c r="AA62" s="39"/>
      <c r="AE62" s="16"/>
      <c r="AG62" s="39"/>
    </row>
    <row r="63" spans="1:35">
      <c r="A63" s="630" t="s">
        <v>83</v>
      </c>
      <c r="B63" s="631"/>
      <c r="C63" s="635"/>
      <c r="D63" s="635"/>
      <c r="E63" s="635"/>
      <c r="F63" s="635"/>
      <c r="G63" s="635"/>
      <c r="H63" s="635"/>
      <c r="I63" s="636"/>
      <c r="J63" s="636"/>
      <c r="K63" s="637"/>
      <c r="L63" s="625"/>
      <c r="M63" s="626">
        <f>M57+M62</f>
        <v>0</v>
      </c>
      <c r="N63" s="637"/>
      <c r="O63" s="625"/>
      <c r="P63" s="626">
        <f>P57+P62</f>
        <v>0</v>
      </c>
      <c r="Q63" s="637"/>
      <c r="R63" s="625"/>
      <c r="S63" s="626">
        <f>S57+S62</f>
        <v>0</v>
      </c>
      <c r="T63" s="637"/>
      <c r="U63" s="625"/>
      <c r="V63" s="626">
        <f>V57+V62</f>
        <v>0</v>
      </c>
      <c r="W63" s="637"/>
      <c r="X63" s="625"/>
      <c r="Y63" s="626">
        <f>Y57+Y62</f>
        <v>0</v>
      </c>
      <c r="Z63" s="627">
        <f>Z57+Z62</f>
        <v>0</v>
      </c>
      <c r="AA63" s="39"/>
      <c r="AE63" s="4"/>
      <c r="AG63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B7" sqref="B7"/>
      <pageMargins left="0" right="0" top="0" bottom="0" header="0" footer="0"/>
      <pageSetup scale="70" orientation="portrait" r:id="rId1"/>
    </customSheetView>
  </customSheetViews>
  <mergeCells count="22">
    <mergeCell ref="X60:Y60"/>
    <mergeCell ref="A57:J57"/>
    <mergeCell ref="L60:M60"/>
    <mergeCell ref="O60:P60"/>
    <mergeCell ref="R60:S60"/>
    <mergeCell ref="U60:V60"/>
    <mergeCell ref="A3:A4"/>
    <mergeCell ref="B3:B4"/>
    <mergeCell ref="A29:B29"/>
    <mergeCell ref="I53:J53"/>
    <mergeCell ref="B53:D53"/>
    <mergeCell ref="I54:J54"/>
    <mergeCell ref="I49:J49"/>
    <mergeCell ref="I50:J50"/>
    <mergeCell ref="B50:D50"/>
    <mergeCell ref="I51:J51"/>
    <mergeCell ref="I52:J52"/>
    <mergeCell ref="AG3:AG4"/>
    <mergeCell ref="AH3:AH4"/>
    <mergeCell ref="B1:R1"/>
    <mergeCell ref="AB3:AF4"/>
    <mergeCell ref="W3:Y4"/>
  </mergeCells>
  <conditionalFormatting sqref="D6:H15">
    <cfRule type="expression" dxfId="14" priority="3">
      <formula>$C6="sum"</formula>
    </cfRule>
    <cfRule type="expression" dxfId="13" priority="4">
      <formula>$C6="acad"</formula>
    </cfRule>
    <cfRule type="expression" dxfId="12" priority="5">
      <formula>$C6="cal"</formula>
    </cfRule>
    <cfRule type="expression" dxfId="11" priority="6">
      <formula>$C6="hourly"</formula>
    </cfRule>
    <cfRule type="expression" dxfId="10" priority="7">
      <formula>$C6="grad"</formula>
    </cfRule>
  </conditionalFormatting>
  <conditionalFormatting sqref="J6:J15">
    <cfRule type="expression" dxfId="9" priority="1" stopIfTrue="1">
      <formula>#REF!="grad"</formula>
    </cfRule>
    <cfRule type="expression" dxfId="8" priority="2">
      <formula>#REF!&lt;&gt;"grad"</formula>
    </cfRule>
  </conditionalFormatting>
  <pageMargins left="0.7" right="0.7" top="0.75" bottom="0.75" header="0.3" footer="0.3"/>
  <pageSetup scale="31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98731-A336-46FA-9625-84D2535128A2}">
  <sheetPr>
    <pageSetUpPr fitToPage="1"/>
  </sheetPr>
  <dimension ref="A1:AI63"/>
  <sheetViews>
    <sheetView topLeftCell="A24" zoomScaleNormal="100" workbookViewId="0">
      <selection activeCell="I42" sqref="I42"/>
    </sheetView>
  </sheetViews>
  <sheetFormatPr defaultColWidth="8.85546875" defaultRowHeight="12.75" outlineLevelCol="1"/>
  <cols>
    <col min="1" max="1" width="24.140625" style="1" bestFit="1" customWidth="1"/>
    <col min="2" max="2" width="20.5703125" style="1" customWidth="1"/>
    <col min="3" max="3" width="7.42578125" style="2" bestFit="1" customWidth="1"/>
    <col min="4" max="4" width="4.42578125" style="36" customWidth="1" outlineLevel="1"/>
    <col min="5" max="7" width="4.42578125" style="8" customWidth="1" outlineLevel="1"/>
    <col min="8" max="8" width="4.42578125" style="1" customWidth="1" outlineLevel="1"/>
    <col min="9" max="9" width="9.28515625" style="1" bestFit="1" customWidth="1"/>
    <col min="10" max="10" width="8.140625" style="1" bestFit="1" customWidth="1"/>
    <col min="11" max="11" width="7.42578125" style="1" bestFit="1" customWidth="1"/>
    <col min="12" max="13" width="8.7109375" style="6" bestFit="1" customWidth="1"/>
    <col min="14" max="14" width="7.42578125" style="1" bestFit="1" customWidth="1"/>
    <col min="15" max="16" width="8.7109375" style="6" bestFit="1" customWidth="1"/>
    <col min="17" max="17" width="7.42578125" style="1" bestFit="1" customWidth="1"/>
    <col min="18" max="19" width="8.7109375" style="6" bestFit="1" customWidth="1"/>
    <col min="20" max="20" width="7.42578125" style="1" bestFit="1" customWidth="1"/>
    <col min="21" max="22" width="8.7109375" style="6" customWidth="1"/>
    <col min="23" max="23" width="7.42578125" style="1" bestFit="1" customWidth="1"/>
    <col min="24" max="24" width="8.7109375" style="15" customWidth="1"/>
    <col min="25" max="25" width="8.7109375" style="6" customWidth="1"/>
    <col min="26" max="26" width="9.5703125" style="276" customWidth="1"/>
    <col min="27" max="27" width="12.7109375" style="1" bestFit="1" customWidth="1"/>
    <col min="28" max="32" width="9.140625" style="1"/>
    <col min="33" max="33" width="11.28515625" style="1" customWidth="1"/>
    <col min="34" max="34" width="9.140625" style="1"/>
    <col min="35" max="37" width="9.28515625" style="1" bestFit="1" customWidth="1"/>
    <col min="38" max="38" width="9.28515625" style="1" customWidth="1"/>
    <col min="39" max="40" width="9.140625" style="1"/>
    <col min="41" max="41" width="9.28515625" style="1" bestFit="1" customWidth="1"/>
    <col min="42" max="16384" width="8.85546875" style="1"/>
  </cols>
  <sheetData>
    <row r="1" spans="1:34" ht="15.75">
      <c r="A1" s="55" t="s">
        <v>113</v>
      </c>
      <c r="B1" s="857" t="s">
        <v>135</v>
      </c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8"/>
      <c r="S1" s="40"/>
    </row>
    <row r="2" spans="1:34" ht="15">
      <c r="A2" s="550" t="s">
        <v>8</v>
      </c>
      <c r="B2" s="550"/>
      <c r="E2" s="36"/>
      <c r="F2" s="36"/>
      <c r="G2" s="36"/>
      <c r="H2" s="36"/>
      <c r="I2" s="693"/>
      <c r="J2" s="693" t="s">
        <v>115</v>
      </c>
      <c r="K2" s="694">
        <v>0</v>
      </c>
      <c r="R2" s="15"/>
      <c r="X2" s="6"/>
      <c r="AE2" s="4"/>
    </row>
    <row r="3" spans="1:34">
      <c r="A3" s="821" t="s">
        <v>9</v>
      </c>
      <c r="B3" s="823" t="s">
        <v>10</v>
      </c>
      <c r="C3" s="373" t="s">
        <v>12</v>
      </c>
      <c r="D3" s="463"/>
      <c r="E3" s="464"/>
      <c r="F3" s="464"/>
      <c r="G3" s="464"/>
      <c r="H3" s="465"/>
      <c r="I3" s="373" t="s">
        <v>14</v>
      </c>
      <c r="J3" s="373" t="s">
        <v>16</v>
      </c>
      <c r="K3" s="393"/>
      <c r="L3" s="394"/>
      <c r="M3" s="395"/>
      <c r="N3" s="374"/>
      <c r="O3" s="375"/>
      <c r="P3" s="376"/>
      <c r="Q3" s="374"/>
      <c r="R3" s="375"/>
      <c r="S3" s="376"/>
      <c r="T3" s="374"/>
      <c r="U3" s="375"/>
      <c r="V3" s="376"/>
      <c r="W3" s="861" t="s">
        <v>21</v>
      </c>
      <c r="X3" s="862"/>
      <c r="Y3" s="863"/>
      <c r="Z3" s="118" t="s">
        <v>22</v>
      </c>
      <c r="AA3" s="41"/>
      <c r="AB3" s="847" t="s">
        <v>23</v>
      </c>
      <c r="AC3" s="848"/>
      <c r="AD3" s="848"/>
      <c r="AE3" s="848"/>
      <c r="AF3" s="849"/>
      <c r="AG3" s="853" t="s">
        <v>24</v>
      </c>
      <c r="AH3" s="855" t="s">
        <v>25</v>
      </c>
    </row>
    <row r="4" spans="1:34">
      <c r="A4" s="822"/>
      <c r="B4" s="824"/>
      <c r="C4" s="527" t="s">
        <v>26</v>
      </c>
      <c r="D4" s="466"/>
      <c r="E4" s="467"/>
      <c r="F4" s="467" t="s">
        <v>65</v>
      </c>
      <c r="G4" s="467"/>
      <c r="H4" s="468"/>
      <c r="I4" s="527" t="s">
        <v>28</v>
      </c>
      <c r="J4" s="527" t="s">
        <v>29</v>
      </c>
      <c r="K4" s="469"/>
      <c r="L4" s="386" t="s">
        <v>17</v>
      </c>
      <c r="M4" s="470"/>
      <c r="N4" s="385"/>
      <c r="O4" s="386" t="s">
        <v>18</v>
      </c>
      <c r="P4" s="387"/>
      <c r="Q4" s="385"/>
      <c r="R4" s="386" t="s">
        <v>19</v>
      </c>
      <c r="S4" s="387"/>
      <c r="T4" s="385"/>
      <c r="U4" s="386" t="s">
        <v>20</v>
      </c>
      <c r="V4" s="387"/>
      <c r="W4" s="864"/>
      <c r="X4" s="865"/>
      <c r="Y4" s="866"/>
      <c r="Z4" s="120"/>
      <c r="AA4" s="41"/>
      <c r="AB4" s="850"/>
      <c r="AC4" s="851"/>
      <c r="AD4" s="851"/>
      <c r="AE4" s="851"/>
      <c r="AF4" s="852"/>
      <c r="AG4" s="854"/>
      <c r="AH4" s="856"/>
    </row>
    <row r="5" spans="1:34">
      <c r="A5" s="83" t="s">
        <v>31</v>
      </c>
      <c r="B5" s="84"/>
      <c r="C5" s="85"/>
      <c r="D5" s="86">
        <v>1</v>
      </c>
      <c r="E5" s="86">
        <v>2</v>
      </c>
      <c r="F5" s="86">
        <v>3</v>
      </c>
      <c r="G5" s="86">
        <v>4</v>
      </c>
      <c r="H5" s="86">
        <v>5</v>
      </c>
      <c r="I5" s="87"/>
      <c r="J5" s="87"/>
      <c r="K5" s="88" t="s">
        <v>32</v>
      </c>
      <c r="L5" s="89" t="s">
        <v>28</v>
      </c>
      <c r="M5" s="90" t="s">
        <v>16</v>
      </c>
      <c r="N5" s="88" t="s">
        <v>32</v>
      </c>
      <c r="O5" s="91" t="s">
        <v>28</v>
      </c>
      <c r="P5" s="92" t="s">
        <v>16</v>
      </c>
      <c r="Q5" s="93" t="s">
        <v>32</v>
      </c>
      <c r="R5" s="94" t="s">
        <v>28</v>
      </c>
      <c r="S5" s="92" t="s">
        <v>16</v>
      </c>
      <c r="T5" s="88" t="s">
        <v>32</v>
      </c>
      <c r="U5" s="91" t="s">
        <v>28</v>
      </c>
      <c r="V5" s="92" t="s">
        <v>16</v>
      </c>
      <c r="W5" s="88" t="s">
        <v>32</v>
      </c>
      <c r="X5" s="91" t="s">
        <v>28</v>
      </c>
      <c r="Y5" s="92" t="s">
        <v>16</v>
      </c>
      <c r="Z5" s="259"/>
      <c r="AA5" s="6"/>
      <c r="AB5" s="20" t="s">
        <v>17</v>
      </c>
      <c r="AC5" s="20" t="s">
        <v>18</v>
      </c>
      <c r="AD5" s="20" t="s">
        <v>19</v>
      </c>
      <c r="AE5" s="21" t="s">
        <v>20</v>
      </c>
      <c r="AF5" s="20" t="s">
        <v>21</v>
      </c>
      <c r="AG5" s="109" t="s">
        <v>33</v>
      </c>
      <c r="AH5" s="109" t="s">
        <v>34</v>
      </c>
    </row>
    <row r="6" spans="1:34">
      <c r="A6" s="121"/>
      <c r="B6" s="122"/>
      <c r="C6" s="79"/>
      <c r="D6" s="69">
        <v>0</v>
      </c>
      <c r="E6" s="69">
        <v>0</v>
      </c>
      <c r="F6" s="69">
        <v>0</v>
      </c>
      <c r="G6" s="69">
        <v>0</v>
      </c>
      <c r="H6" s="69">
        <v>0</v>
      </c>
      <c r="I6" s="316">
        <v>0</v>
      </c>
      <c r="J6" s="123">
        <v>0</v>
      </c>
      <c r="K6" s="81">
        <f t="shared" ref="K6:K15" si="0">IF($C6="12-month",12*D6, IF($C6="9-month",9*D6, IF($C6="summer", 3*D6, IF($C6="grad",D6*6, IF($C6="hourly",D6/160,0)))))</f>
        <v>0</v>
      </c>
      <c r="L6" s="305">
        <f t="shared" ref="L6:L15" si="1">ROUND(IF(C6="12-month",D6*I6,IF(C6="9-month",D6*I6,IF(C6="summer",I6*0.025*13*D6,IF(C6="grad",D6*I6,IF(C6="hourly",D6*I6,))))),0)</f>
        <v>0</v>
      </c>
      <c r="M6" s="306">
        <f>ROUND(L6*$J6,0)</f>
        <v>0</v>
      </c>
      <c r="N6" s="82">
        <f t="shared" ref="N6:N15" si="2">IF($C6="12-month",12*E6, IF($C6="9-month",9*E6, IF($C6="summer", 3*E6, IF($C6="grad",E6*6, IF($C6="hourly",E6/160,0)))))</f>
        <v>0</v>
      </c>
      <c r="O6" s="310">
        <f>ROUND(IF(C6="12-month",E6*I6,IF(C6="9-month",E6*I6,IF(C6="summer",I6*0.025*13*E6,IF(C6="grad",E6*I6,IF(C6="hourly",E6*I6,)))))*(1+$K$2),0)</f>
        <v>0</v>
      </c>
      <c r="P6" s="306">
        <f>ROUND(O6*$J6,0)</f>
        <v>0</v>
      </c>
      <c r="Q6" s="82">
        <f t="shared" ref="Q6:Q15" si="3">IF($C6="12-month",12*F6, IF($C6="9-month",9*F6, IF($C6="summer", 3*F6, IF($C6="grad",F6*6, IF($C6="hourly",F6/160,0)))))</f>
        <v>0</v>
      </c>
      <c r="R6" s="313">
        <f>ROUND(IF(C6="12-month",F6*I6,IF(C6="9-month",F6*I6,IF(C6="summer",I6*0.025*13*F6,IF(C6="grad",F6*I6,IF(C6="hourly",F6*I6,)))))*((1+$K$2)^2),0)</f>
        <v>0</v>
      </c>
      <c r="S6" s="306">
        <f>ROUND(R6*$J6,0)</f>
        <v>0</v>
      </c>
      <c r="T6" s="82">
        <f t="shared" ref="T6:T15" si="4">IF($C6="12-month",12*G6, IF($C6="9-month",9*G6, IF($C6="summer", 3*G6, IF($C6="grad",G6*6, IF($C6="hourly",G6/160,0)))))</f>
        <v>0</v>
      </c>
      <c r="U6" s="313">
        <f>ROUND(IF(C6="12-month",G6*I6,IF(C6="9-month",G6*I6,IF(C6="summer",I6*0.025*13*G6,IF(C6="grad",G6*I6,IF(C6="hourly",G6*I6,)))))*((1+$K$2)^3),0)</f>
        <v>0</v>
      </c>
      <c r="V6" s="306">
        <f>ROUND(U6*$J6,0)</f>
        <v>0</v>
      </c>
      <c r="W6" s="82">
        <f t="shared" ref="W6:W15" si="5">IF($C6="12-month",12*H6, IF($C6="9-month",9*H6, IF($C6="summer", 3*H6, IF($C6="grad",H6*6, IF($C6="hourly",H6/160,0)))))</f>
        <v>0</v>
      </c>
      <c r="X6" s="313">
        <f>ROUND(IF(C6="12-month",H6*I6,IF(C6="9-month",H6*I6,IF(C6="summer",I6*0.025*13*H6,IF(C6="grad",H6*I6,IF(C6="hourly",H6*I6,)))))*((1+$K$2)^4),0)</f>
        <v>0</v>
      </c>
      <c r="Y6" s="306">
        <f>ROUND(X6*$J6,0)</f>
        <v>0</v>
      </c>
      <c r="Z6" s="260">
        <f t="shared" ref="Z6:Z15" si="6">ROUND(SUM(L6,M6,O6,P6,R6,S6,U6,V6,X6,Y6),0)</f>
        <v>0</v>
      </c>
      <c r="AA6" s="42"/>
      <c r="AB6" s="228">
        <f t="shared" ref="AB6:AB15" si="7">I6</f>
        <v>0</v>
      </c>
      <c r="AC6" s="229">
        <f>ROUND(AB6*(1+$K$2),0)</f>
        <v>0</v>
      </c>
      <c r="AD6" s="229">
        <f t="shared" ref="AD6:AF6" si="8">ROUND(AC6*(1+$K$2),0)</f>
        <v>0</v>
      </c>
      <c r="AE6" s="229">
        <f t="shared" si="8"/>
        <v>0</v>
      </c>
      <c r="AF6" s="230">
        <f t="shared" si="8"/>
        <v>0</v>
      </c>
      <c r="AG6" s="110"/>
      <c r="AH6" s="111"/>
    </row>
    <row r="7" spans="1:34">
      <c r="A7" s="34"/>
      <c r="B7" s="32"/>
      <c r="C7" s="79"/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317">
        <v>0</v>
      </c>
      <c r="J7" s="123">
        <v>0</v>
      </c>
      <c r="K7" s="72">
        <f t="shared" si="0"/>
        <v>0</v>
      </c>
      <c r="L7" s="307">
        <f t="shared" si="1"/>
        <v>0</v>
      </c>
      <c r="M7" s="306">
        <f t="shared" ref="M7:M15" si="9">ROUND(L7*$J7,0)</f>
        <v>0</v>
      </c>
      <c r="N7" s="76">
        <f t="shared" si="2"/>
        <v>0</v>
      </c>
      <c r="O7" s="311">
        <f t="shared" ref="O7:O15" si="10">ROUND(IF(C7="12-month",E7*I7,IF(C7="9-month",E7*I7,IF(C7="summer",I7*0.025*13*E7,IF(C7="grad",E7*I7,IF(C7="hourly",E7*I7,)))))*(1+$K$2),0)</f>
        <v>0</v>
      </c>
      <c r="P7" s="306">
        <f t="shared" ref="P7:P15" si="11">ROUND(O7*$J7,0)</f>
        <v>0</v>
      </c>
      <c r="Q7" s="76">
        <f t="shared" si="3"/>
        <v>0</v>
      </c>
      <c r="R7" s="311">
        <f t="shared" ref="R7:R15" si="12">ROUND(IF(C7="12-month",F7*I7,IF(C7="9-month",F7*I7,IF(C7="summer",I7*0.025*13*F7,IF(C7="grad",F7*I7,IF(C7="hourly",F7*I7,)))))*((1+$K$2)^2),0)</f>
        <v>0</v>
      </c>
      <c r="S7" s="306">
        <f t="shared" ref="S7:S15" si="13">ROUND(R7*$J7,0)</f>
        <v>0</v>
      </c>
      <c r="T7" s="76">
        <f t="shared" si="4"/>
        <v>0</v>
      </c>
      <c r="U7" s="311">
        <f t="shared" ref="U7:U15" si="14">ROUND(IF(C7="12-month",G7*I7,IF(C7="9-month",G7*I7,IF(C7="summer",I7*0.025*13*G7,IF(C7="grad",G7*I7,IF(C7="hourly",G7*I7,)))))*((1+$K$2)^3),0)</f>
        <v>0</v>
      </c>
      <c r="V7" s="306">
        <f t="shared" ref="V7:V15" si="15">ROUND(U7*$J7,0)</f>
        <v>0</v>
      </c>
      <c r="W7" s="76">
        <f t="shared" si="5"/>
        <v>0</v>
      </c>
      <c r="X7" s="311">
        <f t="shared" ref="X7:X15" si="16">ROUND(IF(C7="12-month",H7*I7,IF(C7="9-month",H7*I7,IF(C7="summer",I7*0.025*13*H7,IF(C7="grad",H7*I7,IF(C7="hourly",H7*I7,)))))*((1+$K$2)^4),0)</f>
        <v>0</v>
      </c>
      <c r="Y7" s="306">
        <f t="shared" ref="Y7:Y15" si="17">ROUND(X7*$J7,0)</f>
        <v>0</v>
      </c>
      <c r="Z7" s="260">
        <f t="shared" si="6"/>
        <v>0</v>
      </c>
      <c r="AA7" s="42"/>
      <c r="AB7" s="231">
        <f t="shared" si="7"/>
        <v>0</v>
      </c>
      <c r="AC7" s="232">
        <f t="shared" ref="AC7:AF15" si="18">ROUND(AB7*(1+$K$2),0)</f>
        <v>0</v>
      </c>
      <c r="AD7" s="232">
        <f t="shared" si="18"/>
        <v>0</v>
      </c>
      <c r="AE7" s="232">
        <f t="shared" si="18"/>
        <v>0</v>
      </c>
      <c r="AF7" s="233">
        <f t="shared" si="18"/>
        <v>0</v>
      </c>
      <c r="AG7" s="112"/>
      <c r="AH7" s="113"/>
    </row>
    <row r="8" spans="1:34">
      <c r="A8" s="34"/>
      <c r="B8" s="32"/>
      <c r="C8" s="79"/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317">
        <v>0</v>
      </c>
      <c r="J8" s="123">
        <v>0</v>
      </c>
      <c r="K8" s="72">
        <f t="shared" si="0"/>
        <v>0</v>
      </c>
      <c r="L8" s="307">
        <f t="shared" si="1"/>
        <v>0</v>
      </c>
      <c r="M8" s="306">
        <f t="shared" si="9"/>
        <v>0</v>
      </c>
      <c r="N8" s="76">
        <f t="shared" si="2"/>
        <v>0</v>
      </c>
      <c r="O8" s="311">
        <f t="shared" si="10"/>
        <v>0</v>
      </c>
      <c r="P8" s="306">
        <f t="shared" si="11"/>
        <v>0</v>
      </c>
      <c r="Q8" s="76">
        <f t="shared" si="3"/>
        <v>0</v>
      </c>
      <c r="R8" s="311">
        <f t="shared" si="12"/>
        <v>0</v>
      </c>
      <c r="S8" s="306">
        <f t="shared" si="13"/>
        <v>0</v>
      </c>
      <c r="T8" s="76">
        <f t="shared" si="4"/>
        <v>0</v>
      </c>
      <c r="U8" s="311">
        <f t="shared" si="14"/>
        <v>0</v>
      </c>
      <c r="V8" s="306">
        <f t="shared" si="15"/>
        <v>0</v>
      </c>
      <c r="W8" s="76">
        <f t="shared" si="5"/>
        <v>0</v>
      </c>
      <c r="X8" s="311">
        <f t="shared" si="16"/>
        <v>0</v>
      </c>
      <c r="Y8" s="306">
        <f t="shared" si="17"/>
        <v>0</v>
      </c>
      <c r="Z8" s="260">
        <f t="shared" si="6"/>
        <v>0</v>
      </c>
      <c r="AA8" s="42"/>
      <c r="AB8" s="231">
        <f t="shared" si="7"/>
        <v>0</v>
      </c>
      <c r="AC8" s="232">
        <f t="shared" si="18"/>
        <v>0</v>
      </c>
      <c r="AD8" s="232">
        <f t="shared" si="18"/>
        <v>0</v>
      </c>
      <c r="AE8" s="232">
        <f t="shared" si="18"/>
        <v>0</v>
      </c>
      <c r="AF8" s="233">
        <f t="shared" si="18"/>
        <v>0</v>
      </c>
      <c r="AG8" s="112"/>
      <c r="AH8" s="113"/>
    </row>
    <row r="9" spans="1:34">
      <c r="A9" s="34"/>
      <c r="B9" s="32"/>
      <c r="C9" s="79"/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317">
        <v>0</v>
      </c>
      <c r="J9" s="123">
        <v>0</v>
      </c>
      <c r="K9" s="72">
        <f t="shared" si="0"/>
        <v>0</v>
      </c>
      <c r="L9" s="307">
        <f t="shared" si="1"/>
        <v>0</v>
      </c>
      <c r="M9" s="306">
        <f t="shared" si="9"/>
        <v>0</v>
      </c>
      <c r="N9" s="76">
        <f t="shared" si="2"/>
        <v>0</v>
      </c>
      <c r="O9" s="311">
        <f t="shared" si="10"/>
        <v>0</v>
      </c>
      <c r="P9" s="306">
        <f t="shared" si="11"/>
        <v>0</v>
      </c>
      <c r="Q9" s="76">
        <f t="shared" si="3"/>
        <v>0</v>
      </c>
      <c r="R9" s="311">
        <f t="shared" si="12"/>
        <v>0</v>
      </c>
      <c r="S9" s="306">
        <f t="shared" si="13"/>
        <v>0</v>
      </c>
      <c r="T9" s="76">
        <f t="shared" si="4"/>
        <v>0</v>
      </c>
      <c r="U9" s="311">
        <f t="shared" si="14"/>
        <v>0</v>
      </c>
      <c r="V9" s="306">
        <f t="shared" si="15"/>
        <v>0</v>
      </c>
      <c r="W9" s="76">
        <f t="shared" si="5"/>
        <v>0</v>
      </c>
      <c r="X9" s="311">
        <f t="shared" si="16"/>
        <v>0</v>
      </c>
      <c r="Y9" s="306">
        <f t="shared" si="17"/>
        <v>0</v>
      </c>
      <c r="Z9" s="260">
        <f t="shared" si="6"/>
        <v>0</v>
      </c>
      <c r="AA9" s="42"/>
      <c r="AB9" s="231">
        <f t="shared" si="7"/>
        <v>0</v>
      </c>
      <c r="AC9" s="232">
        <f t="shared" si="18"/>
        <v>0</v>
      </c>
      <c r="AD9" s="232">
        <f t="shared" si="18"/>
        <v>0</v>
      </c>
      <c r="AE9" s="232">
        <f t="shared" si="18"/>
        <v>0</v>
      </c>
      <c r="AF9" s="233">
        <f t="shared" si="18"/>
        <v>0</v>
      </c>
      <c r="AG9" s="112"/>
      <c r="AH9" s="113"/>
    </row>
    <row r="10" spans="1:34">
      <c r="A10" s="34"/>
      <c r="B10" s="32"/>
      <c r="C10" s="79"/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317">
        <v>0</v>
      </c>
      <c r="J10" s="123">
        <v>0</v>
      </c>
      <c r="K10" s="72">
        <f t="shared" si="0"/>
        <v>0</v>
      </c>
      <c r="L10" s="307">
        <f t="shared" si="1"/>
        <v>0</v>
      </c>
      <c r="M10" s="306">
        <f t="shared" si="9"/>
        <v>0</v>
      </c>
      <c r="N10" s="76">
        <f t="shared" si="2"/>
        <v>0</v>
      </c>
      <c r="O10" s="311">
        <f t="shared" si="10"/>
        <v>0</v>
      </c>
      <c r="P10" s="306">
        <f t="shared" si="11"/>
        <v>0</v>
      </c>
      <c r="Q10" s="76">
        <f t="shared" si="3"/>
        <v>0</v>
      </c>
      <c r="R10" s="311">
        <f t="shared" si="12"/>
        <v>0</v>
      </c>
      <c r="S10" s="306">
        <f t="shared" si="13"/>
        <v>0</v>
      </c>
      <c r="T10" s="76">
        <f t="shared" si="4"/>
        <v>0</v>
      </c>
      <c r="U10" s="311">
        <f t="shared" si="14"/>
        <v>0</v>
      </c>
      <c r="V10" s="306">
        <f t="shared" si="15"/>
        <v>0</v>
      </c>
      <c r="W10" s="76">
        <f t="shared" si="5"/>
        <v>0</v>
      </c>
      <c r="X10" s="311">
        <f t="shared" si="16"/>
        <v>0</v>
      </c>
      <c r="Y10" s="306">
        <f t="shared" si="17"/>
        <v>0</v>
      </c>
      <c r="Z10" s="260">
        <f t="shared" si="6"/>
        <v>0</v>
      </c>
      <c r="AA10" s="42"/>
      <c r="AB10" s="231">
        <f t="shared" si="7"/>
        <v>0</v>
      </c>
      <c r="AC10" s="232">
        <f t="shared" si="18"/>
        <v>0</v>
      </c>
      <c r="AD10" s="232">
        <f t="shared" si="18"/>
        <v>0</v>
      </c>
      <c r="AE10" s="232">
        <f t="shared" si="18"/>
        <v>0</v>
      </c>
      <c r="AF10" s="233">
        <f t="shared" si="18"/>
        <v>0</v>
      </c>
      <c r="AG10" s="112"/>
      <c r="AH10" s="113"/>
    </row>
    <row r="11" spans="1:34">
      <c r="A11" s="34"/>
      <c r="B11" s="32"/>
      <c r="C11" s="79"/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317">
        <v>0</v>
      </c>
      <c r="J11" s="123">
        <v>0</v>
      </c>
      <c r="K11" s="72">
        <f t="shared" si="0"/>
        <v>0</v>
      </c>
      <c r="L11" s="307">
        <f t="shared" si="1"/>
        <v>0</v>
      </c>
      <c r="M11" s="306">
        <f t="shared" si="9"/>
        <v>0</v>
      </c>
      <c r="N11" s="76">
        <f t="shared" si="2"/>
        <v>0</v>
      </c>
      <c r="O11" s="311">
        <f t="shared" si="10"/>
        <v>0</v>
      </c>
      <c r="P11" s="306">
        <f t="shared" si="11"/>
        <v>0</v>
      </c>
      <c r="Q11" s="76">
        <f t="shared" si="3"/>
        <v>0</v>
      </c>
      <c r="R11" s="311">
        <f t="shared" si="12"/>
        <v>0</v>
      </c>
      <c r="S11" s="306">
        <f t="shared" si="13"/>
        <v>0</v>
      </c>
      <c r="T11" s="76">
        <f t="shared" si="4"/>
        <v>0</v>
      </c>
      <c r="U11" s="311">
        <f t="shared" si="14"/>
        <v>0</v>
      </c>
      <c r="V11" s="306">
        <f t="shared" si="15"/>
        <v>0</v>
      </c>
      <c r="W11" s="76">
        <f t="shared" si="5"/>
        <v>0</v>
      </c>
      <c r="X11" s="311">
        <f t="shared" si="16"/>
        <v>0</v>
      </c>
      <c r="Y11" s="306">
        <f t="shared" si="17"/>
        <v>0</v>
      </c>
      <c r="Z11" s="260">
        <f t="shared" si="6"/>
        <v>0</v>
      </c>
      <c r="AA11" s="42"/>
      <c r="AB11" s="231">
        <f t="shared" si="7"/>
        <v>0</v>
      </c>
      <c r="AC11" s="232">
        <f t="shared" si="18"/>
        <v>0</v>
      </c>
      <c r="AD11" s="232">
        <f t="shared" si="18"/>
        <v>0</v>
      </c>
      <c r="AE11" s="232">
        <f t="shared" si="18"/>
        <v>0</v>
      </c>
      <c r="AF11" s="233">
        <f t="shared" si="18"/>
        <v>0</v>
      </c>
      <c r="AG11" s="112"/>
      <c r="AH11" s="113"/>
    </row>
    <row r="12" spans="1:34">
      <c r="A12" s="34"/>
      <c r="B12" s="32"/>
      <c r="C12" s="79"/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317">
        <v>0</v>
      </c>
      <c r="J12" s="123">
        <v>0</v>
      </c>
      <c r="K12" s="72">
        <f t="shared" si="0"/>
        <v>0</v>
      </c>
      <c r="L12" s="307">
        <f t="shared" si="1"/>
        <v>0</v>
      </c>
      <c r="M12" s="306">
        <f t="shared" si="9"/>
        <v>0</v>
      </c>
      <c r="N12" s="76">
        <f t="shared" si="2"/>
        <v>0</v>
      </c>
      <c r="O12" s="311">
        <f t="shared" si="10"/>
        <v>0</v>
      </c>
      <c r="P12" s="306">
        <f t="shared" si="11"/>
        <v>0</v>
      </c>
      <c r="Q12" s="76">
        <f t="shared" si="3"/>
        <v>0</v>
      </c>
      <c r="R12" s="311">
        <f t="shared" si="12"/>
        <v>0</v>
      </c>
      <c r="S12" s="306">
        <f t="shared" si="13"/>
        <v>0</v>
      </c>
      <c r="T12" s="76">
        <f t="shared" si="4"/>
        <v>0</v>
      </c>
      <c r="U12" s="311">
        <f t="shared" si="14"/>
        <v>0</v>
      </c>
      <c r="V12" s="306">
        <f t="shared" si="15"/>
        <v>0</v>
      </c>
      <c r="W12" s="76">
        <f t="shared" si="5"/>
        <v>0</v>
      </c>
      <c r="X12" s="311">
        <f t="shared" si="16"/>
        <v>0</v>
      </c>
      <c r="Y12" s="306">
        <f t="shared" si="17"/>
        <v>0</v>
      </c>
      <c r="Z12" s="260">
        <f t="shared" si="6"/>
        <v>0</v>
      </c>
      <c r="AA12" s="42"/>
      <c r="AB12" s="231">
        <f t="shared" si="7"/>
        <v>0</v>
      </c>
      <c r="AC12" s="232">
        <f t="shared" si="18"/>
        <v>0</v>
      </c>
      <c r="AD12" s="232">
        <f t="shared" si="18"/>
        <v>0</v>
      </c>
      <c r="AE12" s="232">
        <f t="shared" si="18"/>
        <v>0</v>
      </c>
      <c r="AF12" s="233">
        <f t="shared" si="18"/>
        <v>0</v>
      </c>
      <c r="AG12" s="112"/>
      <c r="AH12" s="113"/>
    </row>
    <row r="13" spans="1:34">
      <c r="A13" s="34"/>
      <c r="B13" s="32"/>
      <c r="C13" s="79"/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317">
        <v>0</v>
      </c>
      <c r="J13" s="123">
        <v>0</v>
      </c>
      <c r="K13" s="72">
        <f t="shared" si="0"/>
        <v>0</v>
      </c>
      <c r="L13" s="307">
        <f t="shared" si="1"/>
        <v>0</v>
      </c>
      <c r="M13" s="306">
        <f t="shared" si="9"/>
        <v>0</v>
      </c>
      <c r="N13" s="76">
        <f t="shared" si="2"/>
        <v>0</v>
      </c>
      <c r="O13" s="311">
        <f t="shared" si="10"/>
        <v>0</v>
      </c>
      <c r="P13" s="306">
        <f t="shared" si="11"/>
        <v>0</v>
      </c>
      <c r="Q13" s="76">
        <f t="shared" si="3"/>
        <v>0</v>
      </c>
      <c r="R13" s="311">
        <f t="shared" si="12"/>
        <v>0</v>
      </c>
      <c r="S13" s="306">
        <f t="shared" si="13"/>
        <v>0</v>
      </c>
      <c r="T13" s="76">
        <f t="shared" si="4"/>
        <v>0</v>
      </c>
      <c r="U13" s="311">
        <f t="shared" si="14"/>
        <v>0</v>
      </c>
      <c r="V13" s="306">
        <f t="shared" si="15"/>
        <v>0</v>
      </c>
      <c r="W13" s="76">
        <f t="shared" si="5"/>
        <v>0</v>
      </c>
      <c r="X13" s="311">
        <f t="shared" si="16"/>
        <v>0</v>
      </c>
      <c r="Y13" s="306">
        <f t="shared" si="17"/>
        <v>0</v>
      </c>
      <c r="Z13" s="260">
        <f t="shared" si="6"/>
        <v>0</v>
      </c>
      <c r="AA13" s="42"/>
      <c r="AB13" s="231">
        <f t="shared" si="7"/>
        <v>0</v>
      </c>
      <c r="AC13" s="232">
        <f t="shared" si="18"/>
        <v>0</v>
      </c>
      <c r="AD13" s="232">
        <f t="shared" si="18"/>
        <v>0</v>
      </c>
      <c r="AE13" s="232">
        <f t="shared" si="18"/>
        <v>0</v>
      </c>
      <c r="AF13" s="233">
        <f t="shared" si="18"/>
        <v>0</v>
      </c>
      <c r="AG13" s="112"/>
      <c r="AH13" s="113"/>
    </row>
    <row r="14" spans="1:34">
      <c r="A14" s="34"/>
      <c r="B14" s="32"/>
      <c r="C14" s="79"/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317">
        <v>0</v>
      </c>
      <c r="J14" s="123">
        <v>0</v>
      </c>
      <c r="K14" s="72">
        <f t="shared" si="0"/>
        <v>0</v>
      </c>
      <c r="L14" s="307">
        <f t="shared" si="1"/>
        <v>0</v>
      </c>
      <c r="M14" s="306">
        <f t="shared" si="9"/>
        <v>0</v>
      </c>
      <c r="N14" s="76">
        <f t="shared" si="2"/>
        <v>0</v>
      </c>
      <c r="O14" s="311">
        <f t="shared" si="10"/>
        <v>0</v>
      </c>
      <c r="P14" s="306">
        <f t="shared" si="11"/>
        <v>0</v>
      </c>
      <c r="Q14" s="76">
        <f t="shared" si="3"/>
        <v>0</v>
      </c>
      <c r="R14" s="311">
        <f t="shared" si="12"/>
        <v>0</v>
      </c>
      <c r="S14" s="306">
        <f t="shared" si="13"/>
        <v>0</v>
      </c>
      <c r="T14" s="76">
        <f t="shared" si="4"/>
        <v>0</v>
      </c>
      <c r="U14" s="311">
        <f t="shared" si="14"/>
        <v>0</v>
      </c>
      <c r="V14" s="306">
        <f t="shared" si="15"/>
        <v>0</v>
      </c>
      <c r="W14" s="76">
        <f t="shared" si="5"/>
        <v>0</v>
      </c>
      <c r="X14" s="311">
        <f t="shared" si="16"/>
        <v>0</v>
      </c>
      <c r="Y14" s="306">
        <f t="shared" si="17"/>
        <v>0</v>
      </c>
      <c r="Z14" s="260">
        <f t="shared" si="6"/>
        <v>0</v>
      </c>
      <c r="AA14" s="42"/>
      <c r="AB14" s="231">
        <f t="shared" si="7"/>
        <v>0</v>
      </c>
      <c r="AC14" s="232">
        <f t="shared" si="18"/>
        <v>0</v>
      </c>
      <c r="AD14" s="232">
        <f t="shared" si="18"/>
        <v>0</v>
      </c>
      <c r="AE14" s="232">
        <f t="shared" si="18"/>
        <v>0</v>
      </c>
      <c r="AF14" s="233">
        <f t="shared" si="18"/>
        <v>0</v>
      </c>
      <c r="AG14" s="112"/>
      <c r="AH14" s="113"/>
    </row>
    <row r="15" spans="1:34">
      <c r="A15" s="35"/>
      <c r="B15" s="33"/>
      <c r="C15" s="79"/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318">
        <v>0</v>
      </c>
      <c r="J15" s="123">
        <v>0</v>
      </c>
      <c r="K15" s="72">
        <f t="shared" si="0"/>
        <v>0</v>
      </c>
      <c r="L15" s="307">
        <f t="shared" si="1"/>
        <v>0</v>
      </c>
      <c r="M15" s="306">
        <f t="shared" si="9"/>
        <v>0</v>
      </c>
      <c r="N15" s="77">
        <f t="shared" si="2"/>
        <v>0</v>
      </c>
      <c r="O15" s="312">
        <f t="shared" si="10"/>
        <v>0</v>
      </c>
      <c r="P15" s="306">
        <f t="shared" si="11"/>
        <v>0</v>
      </c>
      <c r="Q15" s="77">
        <f t="shared" si="3"/>
        <v>0</v>
      </c>
      <c r="R15" s="312">
        <f t="shared" si="12"/>
        <v>0</v>
      </c>
      <c r="S15" s="306">
        <f t="shared" si="13"/>
        <v>0</v>
      </c>
      <c r="T15" s="77">
        <f t="shared" si="4"/>
        <v>0</v>
      </c>
      <c r="U15" s="312">
        <f t="shared" si="14"/>
        <v>0</v>
      </c>
      <c r="V15" s="306">
        <f t="shared" si="15"/>
        <v>0</v>
      </c>
      <c r="W15" s="77">
        <f t="shared" si="5"/>
        <v>0</v>
      </c>
      <c r="X15" s="312">
        <f t="shared" si="16"/>
        <v>0</v>
      </c>
      <c r="Y15" s="306">
        <f t="shared" si="17"/>
        <v>0</v>
      </c>
      <c r="Z15" s="260">
        <f t="shared" si="6"/>
        <v>0</v>
      </c>
      <c r="AA15" s="42"/>
      <c r="AB15" s="234">
        <f t="shared" si="7"/>
        <v>0</v>
      </c>
      <c r="AC15" s="235">
        <f t="shared" si="18"/>
        <v>0</v>
      </c>
      <c r="AD15" s="235">
        <f t="shared" si="18"/>
        <v>0</v>
      </c>
      <c r="AE15" s="235">
        <f t="shared" si="18"/>
        <v>0</v>
      </c>
      <c r="AF15" s="236">
        <f t="shared" si="18"/>
        <v>0</v>
      </c>
      <c r="AG15" s="114"/>
      <c r="AH15" s="115"/>
    </row>
    <row r="16" spans="1:34">
      <c r="A16" s="377" t="s">
        <v>36</v>
      </c>
      <c r="B16" s="378"/>
      <c r="C16" s="378"/>
      <c r="D16" s="378"/>
      <c r="E16" s="378"/>
      <c r="F16" s="378"/>
      <c r="G16" s="378"/>
      <c r="H16" s="378"/>
      <c r="I16" s="378"/>
      <c r="J16" s="378"/>
      <c r="K16" s="73"/>
      <c r="L16" s="209">
        <f>ROUND(SUM(L6:L15),0)</f>
        <v>0</v>
      </c>
      <c r="M16" s="209">
        <f>ROUND(SUM(M6:M15),0)</f>
        <v>0</v>
      </c>
      <c r="N16" s="70"/>
      <c r="O16" s="209">
        <f>ROUND(SUM(O6:O15),0)</f>
        <v>0</v>
      </c>
      <c r="P16" s="209">
        <f>ROUND(SUM(P6:P15),0)</f>
        <v>0</v>
      </c>
      <c r="Q16" s="73"/>
      <c r="R16" s="209">
        <f>ROUND(SUM(R6:R15),0)</f>
        <v>0</v>
      </c>
      <c r="S16" s="209">
        <f>ROUND(SUM(S6:S15),0)</f>
        <v>0</v>
      </c>
      <c r="T16" s="73"/>
      <c r="U16" s="209">
        <f>ROUND(SUM(U6:U15),0)</f>
        <v>0</v>
      </c>
      <c r="V16" s="209">
        <f>ROUND(SUM(V6:V15),0)</f>
        <v>0</v>
      </c>
      <c r="W16" s="73"/>
      <c r="X16" s="209">
        <f>ROUND(SUM(X6:X15),0)</f>
        <v>0</v>
      </c>
      <c r="Y16" s="209">
        <f>ROUND(SUM(Y6:Y15),0)</f>
        <v>0</v>
      </c>
      <c r="Z16" s="261">
        <f>SUM(Z6:Z15)</f>
        <v>0</v>
      </c>
      <c r="AA16" s="39"/>
      <c r="AE16" s="3"/>
      <c r="AG16" s="39"/>
    </row>
    <row r="17" spans="1:33">
      <c r="A17" s="696" t="s">
        <v>37</v>
      </c>
      <c r="B17" s="697"/>
      <c r="C17" s="697"/>
      <c r="D17" s="697"/>
      <c r="E17" s="697"/>
      <c r="F17" s="697"/>
      <c r="G17" s="697"/>
      <c r="H17" s="697"/>
      <c r="I17" s="697"/>
      <c r="J17" s="697"/>
      <c r="K17" s="698"/>
      <c r="L17" s="699"/>
      <c r="M17" s="700">
        <f>SUM(L6:M15)</f>
        <v>0</v>
      </c>
      <c r="N17" s="698"/>
      <c r="O17" s="699"/>
      <c r="P17" s="700">
        <f>SUM(O6:P15)</f>
        <v>0</v>
      </c>
      <c r="Q17" s="698"/>
      <c r="R17" s="699"/>
      <c r="S17" s="700">
        <f>SUM(R6:S15)</f>
        <v>0</v>
      </c>
      <c r="T17" s="698"/>
      <c r="U17" s="699"/>
      <c r="V17" s="700">
        <f>SUM(U6:V15)</f>
        <v>0</v>
      </c>
      <c r="W17" s="698"/>
      <c r="X17" s="699"/>
      <c r="Y17" s="700">
        <f>SUM(X6:Y15)</f>
        <v>0</v>
      </c>
      <c r="Z17" s="719">
        <f>SUM(M17:Y17)</f>
        <v>0</v>
      </c>
      <c r="AA17" s="39"/>
      <c r="AE17" s="4"/>
      <c r="AG17" s="39"/>
    </row>
    <row r="18" spans="1:33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21"/>
      <c r="AA18" s="38"/>
      <c r="AE18" s="3"/>
      <c r="AG18" s="38"/>
    </row>
    <row r="19" spans="1:33">
      <c r="A19" s="320" t="s">
        <v>38</v>
      </c>
      <c r="B19" s="30"/>
      <c r="C19" s="23"/>
      <c r="D19" s="23"/>
      <c r="E19" s="23"/>
      <c r="F19" s="23"/>
      <c r="G19" s="23"/>
      <c r="H19" s="23"/>
      <c r="I19" s="24"/>
      <c r="J19" s="24"/>
      <c r="K19" s="24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345"/>
      <c r="AA19" s="9"/>
      <c r="AE19" s="4"/>
      <c r="AG19" s="9"/>
    </row>
    <row r="20" spans="1:33">
      <c r="A20" s="389" t="s">
        <v>40</v>
      </c>
      <c r="B20" s="379"/>
      <c r="C20" s="379"/>
      <c r="D20" s="379"/>
      <c r="E20" s="379"/>
      <c r="F20" s="379"/>
      <c r="G20" s="379"/>
      <c r="H20" s="379"/>
      <c r="I20" s="379"/>
      <c r="J20" s="379"/>
      <c r="K20" s="74"/>
      <c r="L20" s="210"/>
      <c r="M20" s="211">
        <v>0</v>
      </c>
      <c r="N20" s="74"/>
      <c r="O20" s="210"/>
      <c r="P20" s="211">
        <v>0</v>
      </c>
      <c r="Q20" s="74"/>
      <c r="R20" s="210"/>
      <c r="S20" s="211">
        <v>0</v>
      </c>
      <c r="T20" s="74"/>
      <c r="U20" s="210"/>
      <c r="V20" s="211">
        <v>0</v>
      </c>
      <c r="W20" s="74"/>
      <c r="X20" s="210"/>
      <c r="Y20" s="211">
        <v>0</v>
      </c>
      <c r="Z20" s="347">
        <f>SUM(M20:Y20)</f>
        <v>0</v>
      </c>
      <c r="AA20" s="39"/>
      <c r="AE20" s="4"/>
      <c r="AG20" s="39"/>
    </row>
    <row r="21" spans="1:33">
      <c r="A21" s="511" t="s">
        <v>40</v>
      </c>
      <c r="B21" s="512"/>
      <c r="C21" s="512"/>
      <c r="D21" s="512"/>
      <c r="E21" s="512"/>
      <c r="F21" s="512"/>
      <c r="G21" s="512"/>
      <c r="H21" s="512"/>
      <c r="I21" s="512"/>
      <c r="J21" s="512"/>
      <c r="K21" s="75"/>
      <c r="L21" s="212"/>
      <c r="M21" s="213">
        <v>0</v>
      </c>
      <c r="N21" s="75"/>
      <c r="O21" s="212"/>
      <c r="P21" s="213">
        <v>0</v>
      </c>
      <c r="Q21" s="75"/>
      <c r="R21" s="212"/>
      <c r="S21" s="213">
        <v>0</v>
      </c>
      <c r="T21" s="75"/>
      <c r="U21" s="212"/>
      <c r="V21" s="213">
        <v>0</v>
      </c>
      <c r="W21" s="75"/>
      <c r="X21" s="212"/>
      <c r="Y21" s="213">
        <v>0</v>
      </c>
      <c r="Z21" s="348">
        <f>SUM(M21:Y21)</f>
        <v>0</v>
      </c>
      <c r="AA21" s="39"/>
      <c r="AE21" s="4"/>
      <c r="AG21" s="39"/>
    </row>
    <row r="22" spans="1:33">
      <c r="A22" s="388" t="s">
        <v>41</v>
      </c>
      <c r="B22" s="372"/>
      <c r="C22" s="372"/>
      <c r="D22" s="372"/>
      <c r="E22" s="372"/>
      <c r="F22" s="372"/>
      <c r="G22" s="372"/>
      <c r="H22" s="372"/>
      <c r="I22" s="372"/>
      <c r="J22" s="372"/>
      <c r="K22" s="135"/>
      <c r="L22" s="214"/>
      <c r="M22" s="215">
        <f>SUM(M20:M21)</f>
        <v>0</v>
      </c>
      <c r="N22" s="135"/>
      <c r="O22" s="214"/>
      <c r="P22" s="215">
        <f>SUM(P20:P21)</f>
        <v>0</v>
      </c>
      <c r="Q22" s="135"/>
      <c r="R22" s="214"/>
      <c r="S22" s="215">
        <f>SUM(S20:S21)</f>
        <v>0</v>
      </c>
      <c r="T22" s="135"/>
      <c r="U22" s="214"/>
      <c r="V22" s="215">
        <f>SUM(V20:V21)</f>
        <v>0</v>
      </c>
      <c r="W22" s="135"/>
      <c r="X22" s="214"/>
      <c r="Y22" s="215">
        <f>SUM(Y20:Y21)</f>
        <v>0</v>
      </c>
      <c r="Z22" s="349">
        <f t="shared" ref="Z22" si="19">SUM(Z20:Z21)</f>
        <v>0</v>
      </c>
      <c r="AA22" s="39"/>
      <c r="AE22" s="4"/>
      <c r="AG22" s="39"/>
    </row>
    <row r="23" spans="1:33">
      <c r="A23" s="515"/>
      <c r="B23" s="516"/>
      <c r="C23" s="516"/>
      <c r="D23" s="516"/>
      <c r="E23" s="516"/>
      <c r="F23" s="516"/>
      <c r="G23" s="516"/>
      <c r="H23" s="516"/>
      <c r="I23" s="516"/>
      <c r="J23" s="516"/>
      <c r="K23" s="516"/>
      <c r="L23" s="516"/>
      <c r="M23" s="516"/>
      <c r="N23" s="516"/>
      <c r="O23" s="516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22"/>
      <c r="AA23" s="59"/>
      <c r="AE23" s="4"/>
      <c r="AG23" s="59"/>
    </row>
    <row r="24" spans="1:33">
      <c r="A24" s="320" t="s">
        <v>42</v>
      </c>
      <c r="B24" s="30"/>
      <c r="C24" s="23"/>
      <c r="D24" s="23"/>
      <c r="E24" s="23"/>
      <c r="F24" s="23"/>
      <c r="G24" s="23"/>
      <c r="H24" s="23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345"/>
      <c r="AA24" s="9"/>
      <c r="AE24" s="4"/>
      <c r="AG24" s="9"/>
    </row>
    <row r="25" spans="1:33">
      <c r="A25" s="517" t="s">
        <v>116</v>
      </c>
      <c r="B25" s="518"/>
      <c r="C25" s="518"/>
      <c r="D25" s="518"/>
      <c r="E25" s="518"/>
      <c r="F25" s="518"/>
      <c r="G25" s="518"/>
      <c r="H25" s="518"/>
      <c r="I25" s="518"/>
      <c r="J25" s="518"/>
      <c r="K25" s="74"/>
      <c r="L25" s="210"/>
      <c r="M25" s="211">
        <v>0</v>
      </c>
      <c r="N25" s="74"/>
      <c r="O25" s="210"/>
      <c r="P25" s="211">
        <v>0</v>
      </c>
      <c r="Q25" s="74"/>
      <c r="R25" s="210"/>
      <c r="S25" s="211">
        <v>0</v>
      </c>
      <c r="T25" s="74"/>
      <c r="U25" s="210"/>
      <c r="V25" s="211">
        <v>0</v>
      </c>
      <c r="W25" s="74"/>
      <c r="X25" s="210"/>
      <c r="Y25" s="211">
        <v>0</v>
      </c>
      <c r="Z25" s="347">
        <f>SUM(M25:Y25)</f>
        <v>0</v>
      </c>
      <c r="AA25" s="39"/>
      <c r="AE25" s="4"/>
      <c r="AG25" s="39"/>
    </row>
    <row r="26" spans="1:33">
      <c r="A26" s="519" t="s">
        <v>117</v>
      </c>
      <c r="B26" s="474"/>
      <c r="C26" s="474"/>
      <c r="D26" s="474"/>
      <c r="E26" s="474"/>
      <c r="F26" s="474"/>
      <c r="G26" s="474"/>
      <c r="H26" s="474"/>
      <c r="I26" s="474"/>
      <c r="J26" s="474"/>
      <c r="K26" s="75"/>
      <c r="L26" s="212"/>
      <c r="M26" s="213">
        <v>0</v>
      </c>
      <c r="N26" s="75"/>
      <c r="O26" s="212"/>
      <c r="P26" s="213">
        <v>0</v>
      </c>
      <c r="Q26" s="75"/>
      <c r="R26" s="212"/>
      <c r="S26" s="213">
        <v>0</v>
      </c>
      <c r="T26" s="75"/>
      <c r="U26" s="212"/>
      <c r="V26" s="213">
        <v>0</v>
      </c>
      <c r="W26" s="75"/>
      <c r="X26" s="212"/>
      <c r="Y26" s="213">
        <v>0</v>
      </c>
      <c r="Z26" s="348">
        <f>SUM(M26:Y26)</f>
        <v>0</v>
      </c>
      <c r="AA26" s="39"/>
      <c r="AE26" s="4"/>
      <c r="AG26" s="39"/>
    </row>
    <row r="27" spans="1:33">
      <c r="A27" s="388" t="s">
        <v>45</v>
      </c>
      <c r="B27" s="372"/>
      <c r="C27" s="372"/>
      <c r="D27" s="372"/>
      <c r="E27" s="372"/>
      <c r="F27" s="372"/>
      <c r="G27" s="372"/>
      <c r="H27" s="372"/>
      <c r="I27" s="372"/>
      <c r="J27" s="372"/>
      <c r="K27" s="135"/>
      <c r="L27" s="214"/>
      <c r="M27" s="215">
        <f>SUM(M25:M26)</f>
        <v>0</v>
      </c>
      <c r="N27" s="135"/>
      <c r="O27" s="214"/>
      <c r="P27" s="215">
        <f>SUM(P25:P26)</f>
        <v>0</v>
      </c>
      <c r="Q27" s="135"/>
      <c r="R27" s="214"/>
      <c r="S27" s="215">
        <f>SUM(S25:S26)</f>
        <v>0</v>
      </c>
      <c r="T27" s="135"/>
      <c r="U27" s="214"/>
      <c r="V27" s="215">
        <f>SUM(V25:V26)</f>
        <v>0</v>
      </c>
      <c r="W27" s="135"/>
      <c r="X27" s="214"/>
      <c r="Y27" s="215">
        <f>SUM(Y25:Y26)</f>
        <v>0</v>
      </c>
      <c r="Z27" s="349">
        <f t="shared" ref="Z27" si="20">SUM(Z25:Z26)</f>
        <v>0</v>
      </c>
      <c r="AA27" s="39"/>
      <c r="AE27" s="4"/>
      <c r="AG27" s="39"/>
    </row>
    <row r="28" spans="1:33">
      <c r="A28" s="499"/>
      <c r="B28" s="419"/>
      <c r="C28" s="420"/>
      <c r="D28" s="421"/>
      <c r="E28" s="421"/>
      <c r="F28" s="421"/>
      <c r="G28" s="421"/>
      <c r="H28" s="421"/>
      <c r="I28" s="422"/>
      <c r="J28" s="422"/>
      <c r="K28" s="422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98"/>
      <c r="AA28" s="9"/>
      <c r="AE28" s="4"/>
      <c r="AG28" s="9"/>
    </row>
    <row r="29" spans="1:33">
      <c r="A29" s="859" t="s">
        <v>46</v>
      </c>
      <c r="B29" s="860"/>
      <c r="C29" s="27"/>
      <c r="D29" s="27"/>
      <c r="E29" s="27"/>
      <c r="F29" s="27"/>
      <c r="G29" s="27"/>
      <c r="H29" s="27"/>
      <c r="I29" s="28"/>
      <c r="J29" s="28"/>
      <c r="K29" s="28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43"/>
      <c r="AA29" s="9"/>
      <c r="AE29" s="4"/>
      <c r="AG29" s="9"/>
    </row>
    <row r="30" spans="1:33" ht="12.75" customHeight="1">
      <c r="A30" s="517" t="s">
        <v>118</v>
      </c>
      <c r="B30" s="379"/>
      <c r="C30" s="379"/>
      <c r="D30" s="379"/>
      <c r="E30" s="379"/>
      <c r="F30" s="379"/>
      <c r="G30" s="379"/>
      <c r="H30" s="379"/>
      <c r="I30" s="379"/>
      <c r="J30" s="379"/>
      <c r="K30" s="74"/>
      <c r="L30" s="210"/>
      <c r="M30" s="211">
        <v>0</v>
      </c>
      <c r="N30" s="74"/>
      <c r="O30" s="210"/>
      <c r="P30" s="211">
        <v>0</v>
      </c>
      <c r="Q30" s="74"/>
      <c r="R30" s="210"/>
      <c r="S30" s="211">
        <v>0</v>
      </c>
      <c r="T30" s="74"/>
      <c r="U30" s="210"/>
      <c r="V30" s="211">
        <v>0</v>
      </c>
      <c r="W30" s="74"/>
      <c r="X30" s="210"/>
      <c r="Y30" s="211">
        <v>0</v>
      </c>
      <c r="Z30" s="326">
        <f>SUM(M30:Y30)</f>
        <v>0</v>
      </c>
      <c r="AA30" s="43"/>
      <c r="AE30" s="4"/>
      <c r="AG30" s="43"/>
    </row>
    <row r="31" spans="1:33">
      <c r="A31" s="520" t="s">
        <v>119</v>
      </c>
      <c r="B31" s="471"/>
      <c r="C31" s="471"/>
      <c r="D31" s="471"/>
      <c r="E31" s="471"/>
      <c r="F31" s="471"/>
      <c r="G31" s="471"/>
      <c r="H31" s="471"/>
      <c r="I31" s="471"/>
      <c r="J31" s="471"/>
      <c r="K31" s="96"/>
      <c r="L31" s="216"/>
      <c r="M31" s="217">
        <v>0</v>
      </c>
      <c r="N31" s="96"/>
      <c r="O31" s="216"/>
      <c r="P31" s="217">
        <v>0</v>
      </c>
      <c r="Q31" s="96"/>
      <c r="R31" s="216"/>
      <c r="S31" s="217">
        <v>0</v>
      </c>
      <c r="T31" s="96"/>
      <c r="U31" s="216"/>
      <c r="V31" s="217">
        <v>0</v>
      </c>
      <c r="W31" s="96"/>
      <c r="X31" s="216"/>
      <c r="Y31" s="217">
        <v>0</v>
      </c>
      <c r="Z31" s="327">
        <f>SUM(M31:Y31)</f>
        <v>0</v>
      </c>
      <c r="AA31" s="43"/>
      <c r="AG31" s="43"/>
    </row>
    <row r="32" spans="1:33">
      <c r="A32" s="520" t="s">
        <v>42</v>
      </c>
      <c r="B32" s="471"/>
      <c r="C32" s="471"/>
      <c r="D32" s="471"/>
      <c r="E32" s="471"/>
      <c r="F32" s="471"/>
      <c r="G32" s="471"/>
      <c r="H32" s="471"/>
      <c r="I32" s="471"/>
      <c r="J32" s="471"/>
      <c r="K32" s="96"/>
      <c r="L32" s="216"/>
      <c r="M32" s="217">
        <v>0</v>
      </c>
      <c r="N32" s="96"/>
      <c r="O32" s="216"/>
      <c r="P32" s="217">
        <v>0</v>
      </c>
      <c r="Q32" s="96"/>
      <c r="R32" s="216"/>
      <c r="S32" s="217">
        <v>0</v>
      </c>
      <c r="T32" s="96"/>
      <c r="U32" s="216"/>
      <c r="V32" s="217">
        <v>0</v>
      </c>
      <c r="W32" s="96"/>
      <c r="X32" s="216"/>
      <c r="Y32" s="217">
        <v>0</v>
      </c>
      <c r="Z32" s="327">
        <f>SUM(M32:Y32)</f>
        <v>0</v>
      </c>
      <c r="AA32" s="43"/>
      <c r="AG32" s="43"/>
    </row>
    <row r="33" spans="1:33">
      <c r="A33" s="520" t="s">
        <v>120</v>
      </c>
      <c r="B33" s="471"/>
      <c r="C33" s="471"/>
      <c r="D33" s="471"/>
      <c r="E33" s="471"/>
      <c r="F33" s="471"/>
      <c r="G33" s="471"/>
      <c r="H33" s="471"/>
      <c r="I33" s="471"/>
      <c r="J33" s="471"/>
      <c r="K33" s="96"/>
      <c r="L33" s="216"/>
      <c r="M33" s="217">
        <v>0</v>
      </c>
      <c r="N33" s="96"/>
      <c r="O33" s="216"/>
      <c r="P33" s="217">
        <v>0</v>
      </c>
      <c r="Q33" s="96"/>
      <c r="R33" s="216"/>
      <c r="S33" s="217">
        <v>0</v>
      </c>
      <c r="T33" s="96"/>
      <c r="U33" s="216"/>
      <c r="V33" s="217">
        <v>0</v>
      </c>
      <c r="W33" s="96"/>
      <c r="X33" s="216"/>
      <c r="Y33" s="217">
        <v>0</v>
      </c>
      <c r="Z33" s="327">
        <f>SUM(M33:Y33)</f>
        <v>0</v>
      </c>
      <c r="AA33" s="43"/>
      <c r="AG33" s="43"/>
    </row>
    <row r="34" spans="1:33">
      <c r="A34" s="519" t="s">
        <v>121</v>
      </c>
      <c r="B34" s="474"/>
      <c r="C34" s="474"/>
      <c r="D34" s="474"/>
      <c r="E34" s="474"/>
      <c r="F34" s="474"/>
      <c r="G34" s="474"/>
      <c r="H34" s="474"/>
      <c r="I34" s="474"/>
      <c r="J34" s="474"/>
      <c r="K34" s="75"/>
      <c r="L34" s="212"/>
      <c r="M34" s="213">
        <v>0</v>
      </c>
      <c r="N34" s="75"/>
      <c r="O34" s="212"/>
      <c r="P34" s="213">
        <v>0</v>
      </c>
      <c r="Q34" s="75"/>
      <c r="R34" s="212"/>
      <c r="S34" s="213">
        <v>0</v>
      </c>
      <c r="T34" s="75"/>
      <c r="U34" s="212"/>
      <c r="V34" s="213">
        <v>0</v>
      </c>
      <c r="W34" s="75"/>
      <c r="X34" s="212"/>
      <c r="Y34" s="213">
        <v>0</v>
      </c>
      <c r="Z34" s="341">
        <f>SUM(M34:Y34)</f>
        <v>0</v>
      </c>
      <c r="AA34" s="39"/>
      <c r="AG34" s="39"/>
    </row>
    <row r="35" spans="1:33">
      <c r="A35" s="388" t="s">
        <v>52</v>
      </c>
      <c r="B35" s="372"/>
      <c r="C35" s="372"/>
      <c r="D35" s="372"/>
      <c r="E35" s="372"/>
      <c r="F35" s="372"/>
      <c r="G35" s="372"/>
      <c r="H35" s="372"/>
      <c r="I35" s="372"/>
      <c r="J35" s="372"/>
      <c r="K35" s="135"/>
      <c r="L35" s="214"/>
      <c r="M35" s="215">
        <f>SUM(M30:M34)</f>
        <v>0</v>
      </c>
      <c r="N35" s="135"/>
      <c r="O35" s="214"/>
      <c r="P35" s="215">
        <f>SUM(P30:P34)</f>
        <v>0</v>
      </c>
      <c r="Q35" s="135"/>
      <c r="R35" s="214"/>
      <c r="S35" s="215">
        <f>SUM(S30:S34)</f>
        <v>0</v>
      </c>
      <c r="T35" s="135"/>
      <c r="U35" s="214"/>
      <c r="V35" s="215">
        <f>SUM(V30:V34)</f>
        <v>0</v>
      </c>
      <c r="W35" s="135"/>
      <c r="X35" s="214"/>
      <c r="Y35" s="215">
        <f>SUM(Y30:Y34)</f>
        <v>0</v>
      </c>
      <c r="Z35" s="342">
        <f>SUM(Z30:Z34)</f>
        <v>0</v>
      </c>
      <c r="AA35" s="39"/>
      <c r="AG35" s="39"/>
    </row>
    <row r="36" spans="1:33">
      <c r="A36" s="489"/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1"/>
      <c r="M36" s="491"/>
      <c r="N36" s="492"/>
      <c r="O36" s="491"/>
      <c r="P36" s="491"/>
      <c r="Q36" s="492"/>
      <c r="R36" s="491"/>
      <c r="S36" s="491"/>
      <c r="T36" s="492"/>
      <c r="U36" s="491"/>
      <c r="V36" s="491"/>
      <c r="W36" s="492"/>
      <c r="X36" s="491"/>
      <c r="Y36" s="491"/>
      <c r="Z36" s="493"/>
      <c r="AA36" s="39"/>
      <c r="AG36" s="39"/>
    </row>
    <row r="37" spans="1:33">
      <c r="A37" s="328" t="s">
        <v>53</v>
      </c>
      <c r="B37" s="31"/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43"/>
      <c r="AA37" s="9"/>
      <c r="AG37" s="9"/>
    </row>
    <row r="38" spans="1:33">
      <c r="A38" s="389" t="s">
        <v>60</v>
      </c>
      <c r="B38" s="379"/>
      <c r="C38" s="379"/>
      <c r="D38" s="379"/>
      <c r="E38" s="379"/>
      <c r="F38" s="379"/>
      <c r="G38" s="379"/>
      <c r="H38" s="379"/>
      <c r="I38" s="379"/>
      <c r="J38" s="379"/>
      <c r="K38" s="74"/>
      <c r="L38" s="210"/>
      <c r="M38" s="211">
        <v>0</v>
      </c>
      <c r="N38" s="74"/>
      <c r="O38" s="210"/>
      <c r="P38" s="211">
        <v>0</v>
      </c>
      <c r="Q38" s="74"/>
      <c r="R38" s="210"/>
      <c r="S38" s="211">
        <v>0</v>
      </c>
      <c r="T38" s="74"/>
      <c r="U38" s="210"/>
      <c r="V38" s="211">
        <v>0</v>
      </c>
      <c r="W38" s="74"/>
      <c r="X38" s="210"/>
      <c r="Y38" s="211">
        <v>0</v>
      </c>
      <c r="Z38" s="326">
        <f>SUM(M38:Y38)</f>
        <v>0</v>
      </c>
      <c r="AA38" s="43"/>
      <c r="AG38" s="43"/>
    </row>
    <row r="39" spans="1:33">
      <c r="A39" s="523" t="s">
        <v>122</v>
      </c>
      <c r="B39" s="471"/>
      <c r="C39" s="471"/>
      <c r="D39" s="471"/>
      <c r="E39" s="471"/>
      <c r="F39" s="471"/>
      <c r="G39" s="471"/>
      <c r="H39" s="471"/>
      <c r="I39" s="471"/>
      <c r="J39" s="471"/>
      <c r="K39" s="96"/>
      <c r="L39" s="216"/>
      <c r="M39" s="217">
        <v>0</v>
      </c>
      <c r="N39" s="96"/>
      <c r="O39" s="216"/>
      <c r="P39" s="217">
        <v>0</v>
      </c>
      <c r="Q39" s="96"/>
      <c r="R39" s="216"/>
      <c r="S39" s="217">
        <v>0</v>
      </c>
      <c r="T39" s="96"/>
      <c r="U39" s="216"/>
      <c r="V39" s="217">
        <v>0</v>
      </c>
      <c r="W39" s="96"/>
      <c r="X39" s="216"/>
      <c r="Y39" s="217">
        <v>0</v>
      </c>
      <c r="Z39" s="327">
        <f t="shared" ref="Z39:Z45" si="21">SUM(M39:Y39)</f>
        <v>0</v>
      </c>
      <c r="AA39" s="43"/>
      <c r="AG39" s="43"/>
    </row>
    <row r="40" spans="1:33">
      <c r="A40" s="523" t="s">
        <v>123</v>
      </c>
      <c r="B40" s="471"/>
      <c r="C40" s="471"/>
      <c r="D40" s="471"/>
      <c r="E40" s="471"/>
      <c r="F40" s="471"/>
      <c r="G40" s="471"/>
      <c r="H40" s="471"/>
      <c r="I40" s="471"/>
      <c r="J40" s="471"/>
      <c r="K40" s="96"/>
      <c r="L40" s="216"/>
      <c r="M40" s="217">
        <v>0</v>
      </c>
      <c r="N40" s="96"/>
      <c r="O40" s="216"/>
      <c r="P40" s="217">
        <v>0</v>
      </c>
      <c r="Q40" s="96"/>
      <c r="R40" s="216"/>
      <c r="S40" s="217">
        <v>0</v>
      </c>
      <c r="T40" s="96"/>
      <c r="U40" s="216"/>
      <c r="V40" s="217">
        <v>0</v>
      </c>
      <c r="W40" s="96"/>
      <c r="X40" s="216"/>
      <c r="Y40" s="217">
        <v>0</v>
      </c>
      <c r="Z40" s="327">
        <f t="shared" si="21"/>
        <v>0</v>
      </c>
      <c r="AA40" s="43"/>
      <c r="AG40" s="43"/>
    </row>
    <row r="41" spans="1:33" ht="12.75" customHeight="1">
      <c r="A41" s="520" t="s">
        <v>124</v>
      </c>
      <c r="B41" s="448"/>
      <c r="C41" s="448"/>
      <c r="D41" s="448"/>
      <c r="E41" s="448"/>
      <c r="F41" s="448"/>
      <c r="G41" s="448"/>
      <c r="H41" s="472"/>
      <c r="I41" s="717">
        <v>0</v>
      </c>
      <c r="J41" s="718">
        <v>0</v>
      </c>
      <c r="K41" s="97"/>
      <c r="L41" s="329"/>
      <c r="M41" s="219">
        <f>ROUND(J41*D13,0)</f>
        <v>0</v>
      </c>
      <c r="N41" s="97"/>
      <c r="O41" s="329"/>
      <c r="P41" s="219">
        <f>ROUND(M41*(1+$I$41),0)</f>
        <v>0</v>
      </c>
      <c r="Q41" s="97"/>
      <c r="R41" s="329"/>
      <c r="S41" s="219">
        <f>ROUND(P41*(1+$I$41),0)</f>
        <v>0</v>
      </c>
      <c r="T41" s="97"/>
      <c r="U41" s="329"/>
      <c r="V41" s="219">
        <f>ROUND(S41*(1+$I$41),0)</f>
        <v>0</v>
      </c>
      <c r="W41" s="97"/>
      <c r="X41" s="329"/>
      <c r="Y41" s="219">
        <f>ROUND(V41*(1+$I$41),0)</f>
        <v>0</v>
      </c>
      <c r="Z41" s="327">
        <f t="shared" si="21"/>
        <v>0</v>
      </c>
      <c r="AA41" s="39"/>
      <c r="AG41" s="39"/>
    </row>
    <row r="42" spans="1:33" ht="12.75" customHeight="1">
      <c r="A42" s="523" t="s">
        <v>125</v>
      </c>
      <c r="B42" s="471"/>
      <c r="C42" s="473"/>
      <c r="D42" s="471"/>
      <c r="E42" s="471"/>
      <c r="F42" s="471"/>
      <c r="G42" s="471"/>
      <c r="H42" s="471"/>
      <c r="I42" s="471"/>
      <c r="J42" s="471"/>
      <c r="K42" s="96"/>
      <c r="L42" s="216"/>
      <c r="M42" s="217">
        <v>0</v>
      </c>
      <c r="N42" s="96"/>
      <c r="O42" s="216"/>
      <c r="P42" s="217">
        <v>0</v>
      </c>
      <c r="Q42" s="96"/>
      <c r="R42" s="216"/>
      <c r="S42" s="217">
        <v>0</v>
      </c>
      <c r="T42" s="96"/>
      <c r="U42" s="216"/>
      <c r="V42" s="217">
        <v>0</v>
      </c>
      <c r="W42" s="96"/>
      <c r="X42" s="216"/>
      <c r="Y42" s="217">
        <v>0</v>
      </c>
      <c r="Z42" s="327">
        <f t="shared" si="21"/>
        <v>0</v>
      </c>
      <c r="AA42" s="39"/>
      <c r="AG42" s="39"/>
    </row>
    <row r="43" spans="1:33" ht="12.75" customHeight="1">
      <c r="A43" s="523" t="s">
        <v>126</v>
      </c>
      <c r="B43" s="471"/>
      <c r="C43" s="473"/>
      <c r="D43" s="471"/>
      <c r="E43" s="471"/>
      <c r="F43" s="471"/>
      <c r="G43" s="471"/>
      <c r="H43" s="471"/>
      <c r="I43" s="471"/>
      <c r="J43" s="471"/>
      <c r="K43" s="96"/>
      <c r="L43" s="216"/>
      <c r="M43" s="217">
        <v>0</v>
      </c>
      <c r="N43" s="96"/>
      <c r="O43" s="216"/>
      <c r="P43" s="217">
        <v>0</v>
      </c>
      <c r="Q43" s="96"/>
      <c r="R43" s="216"/>
      <c r="S43" s="217">
        <v>0</v>
      </c>
      <c r="T43" s="96"/>
      <c r="U43" s="216"/>
      <c r="V43" s="217">
        <v>0</v>
      </c>
      <c r="W43" s="96"/>
      <c r="X43" s="216"/>
      <c r="Y43" s="217">
        <v>0</v>
      </c>
      <c r="Z43" s="327">
        <f t="shared" si="21"/>
        <v>0</v>
      </c>
      <c r="AA43" s="39"/>
      <c r="AG43" s="39"/>
    </row>
    <row r="44" spans="1:33">
      <c r="A44" s="520" t="s">
        <v>127</v>
      </c>
      <c r="B44" s="448"/>
      <c r="C44" s="448"/>
      <c r="D44" s="448"/>
      <c r="E44" s="448"/>
      <c r="F44" s="448"/>
      <c r="G44" s="448"/>
      <c r="H44" s="448"/>
      <c r="I44" s="448"/>
      <c r="J44" s="448"/>
      <c r="K44" s="96"/>
      <c r="L44" s="216"/>
      <c r="M44" s="217">
        <v>0</v>
      </c>
      <c r="N44" s="96"/>
      <c r="O44" s="216"/>
      <c r="P44" s="217">
        <v>0</v>
      </c>
      <c r="Q44" s="96"/>
      <c r="R44" s="216"/>
      <c r="S44" s="217">
        <v>0</v>
      </c>
      <c r="T44" s="96"/>
      <c r="U44" s="216"/>
      <c r="V44" s="217">
        <v>0</v>
      </c>
      <c r="W44" s="96"/>
      <c r="X44" s="216"/>
      <c r="Y44" s="217">
        <v>0</v>
      </c>
      <c r="Z44" s="327">
        <f t="shared" si="21"/>
        <v>0</v>
      </c>
      <c r="AA44" s="39"/>
      <c r="AG44" s="39"/>
    </row>
    <row r="45" spans="1:33">
      <c r="A45" s="519" t="s">
        <v>121</v>
      </c>
      <c r="B45" s="474"/>
      <c r="C45" s="474"/>
      <c r="D45" s="474"/>
      <c r="E45" s="474"/>
      <c r="F45" s="474"/>
      <c r="G45" s="474"/>
      <c r="H45" s="474"/>
      <c r="I45" s="474"/>
      <c r="J45" s="474"/>
      <c r="K45" s="75"/>
      <c r="L45" s="212"/>
      <c r="M45" s="213">
        <v>0</v>
      </c>
      <c r="N45" s="75"/>
      <c r="O45" s="212"/>
      <c r="P45" s="213">
        <v>0</v>
      </c>
      <c r="Q45" s="75"/>
      <c r="R45" s="212"/>
      <c r="S45" s="213">
        <v>0</v>
      </c>
      <c r="T45" s="75"/>
      <c r="U45" s="212"/>
      <c r="V45" s="213">
        <v>0</v>
      </c>
      <c r="W45" s="75"/>
      <c r="X45" s="212"/>
      <c r="Y45" s="213">
        <v>0</v>
      </c>
      <c r="Z45" s="330">
        <f t="shared" si="21"/>
        <v>0</v>
      </c>
      <c r="AA45" s="39"/>
      <c r="AG45" s="39"/>
    </row>
    <row r="46" spans="1:33">
      <c r="A46" s="388" t="s">
        <v>70</v>
      </c>
      <c r="B46" s="372"/>
      <c r="C46" s="372"/>
      <c r="D46" s="372"/>
      <c r="E46" s="372"/>
      <c r="F46" s="372"/>
      <c r="G46" s="372"/>
      <c r="H46" s="372"/>
      <c r="I46" s="372"/>
      <c r="J46" s="382"/>
      <c r="K46" s="135"/>
      <c r="L46" s="214"/>
      <c r="M46" s="215">
        <f>SUM(M38:M45)</f>
        <v>0</v>
      </c>
      <c r="N46" s="135"/>
      <c r="O46" s="214"/>
      <c r="P46" s="215">
        <f>SUM(P38:P45)</f>
        <v>0</v>
      </c>
      <c r="Q46" s="135"/>
      <c r="R46" s="214"/>
      <c r="S46" s="215">
        <f>SUM(S38:S45)</f>
        <v>0</v>
      </c>
      <c r="T46" s="135"/>
      <c r="U46" s="214"/>
      <c r="V46" s="215">
        <f>SUM(V38:V45)</f>
        <v>0</v>
      </c>
      <c r="W46" s="135"/>
      <c r="X46" s="214"/>
      <c r="Y46" s="215">
        <f>SUM(Y38:Y45)</f>
        <v>0</v>
      </c>
      <c r="Z46" s="342">
        <f t="shared" ref="Z46" si="22">SUM(Z38:Z45)</f>
        <v>0</v>
      </c>
      <c r="AA46" s="39"/>
      <c r="AG46" s="39"/>
    </row>
    <row r="47" spans="1:33">
      <c r="A47" s="331"/>
      <c r="B47" s="5"/>
      <c r="C47" s="7"/>
      <c r="D47" s="10"/>
      <c r="E47" s="10"/>
      <c r="F47" s="10"/>
      <c r="G47" s="10"/>
      <c r="H47" s="10"/>
      <c r="I47" s="17"/>
      <c r="J47" s="17"/>
      <c r="K47" s="17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344"/>
      <c r="AA47" s="9"/>
      <c r="AG47" s="9"/>
    </row>
    <row r="48" spans="1:33">
      <c r="A48" s="320" t="s">
        <v>71</v>
      </c>
      <c r="B48" s="30"/>
      <c r="C48" s="23"/>
      <c r="D48" s="23"/>
      <c r="E48" s="23"/>
      <c r="F48" s="23"/>
      <c r="G48" s="23"/>
      <c r="H48" s="23"/>
      <c r="I48" s="24"/>
      <c r="J48" s="24"/>
      <c r="K48" s="24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345"/>
      <c r="AA48" s="9"/>
      <c r="AE48" s="4"/>
      <c r="AG48" s="9"/>
    </row>
    <row r="49" spans="1:35">
      <c r="A49" s="332"/>
      <c r="B49" s="61"/>
      <c r="C49" s="61"/>
      <c r="D49" s="61"/>
      <c r="E49" s="61"/>
      <c r="F49" s="61"/>
      <c r="G49" s="61"/>
      <c r="H49" s="61"/>
      <c r="I49" s="828" t="s">
        <v>72</v>
      </c>
      <c r="J49" s="830"/>
      <c r="K49" s="98"/>
      <c r="L49" s="308"/>
      <c r="M49" s="222">
        <v>0</v>
      </c>
      <c r="N49" s="98"/>
      <c r="O49" s="308"/>
      <c r="P49" s="222">
        <v>0</v>
      </c>
      <c r="Q49" s="98"/>
      <c r="R49" s="308"/>
      <c r="S49" s="222">
        <v>0</v>
      </c>
      <c r="T49" s="98"/>
      <c r="U49" s="308"/>
      <c r="V49" s="222">
        <v>0</v>
      </c>
      <c r="W49" s="98"/>
      <c r="X49" s="308"/>
      <c r="Y49" s="222">
        <v>0</v>
      </c>
      <c r="Z49" s="347">
        <f>SUM(M49:Y49)</f>
        <v>0</v>
      </c>
      <c r="AA49" s="39"/>
      <c r="AE49" s="4"/>
      <c r="AG49" s="39"/>
    </row>
    <row r="50" spans="1:35">
      <c r="A50" s="333" t="s">
        <v>73</v>
      </c>
      <c r="B50" s="846"/>
      <c r="C50" s="846"/>
      <c r="D50" s="846"/>
      <c r="E50" s="134"/>
      <c r="F50" s="134"/>
      <c r="G50" s="134"/>
      <c r="H50" s="134"/>
      <c r="I50" s="831" t="s">
        <v>74</v>
      </c>
      <c r="J50" s="833"/>
      <c r="K50" s="99"/>
      <c r="L50" s="216"/>
      <c r="M50" s="217">
        <v>0</v>
      </c>
      <c r="N50" s="99"/>
      <c r="O50" s="216"/>
      <c r="P50" s="217">
        <v>0</v>
      </c>
      <c r="Q50" s="99"/>
      <c r="R50" s="216"/>
      <c r="S50" s="217">
        <v>0</v>
      </c>
      <c r="T50" s="99"/>
      <c r="U50" s="216"/>
      <c r="V50" s="217">
        <v>0</v>
      </c>
      <c r="W50" s="99"/>
      <c r="X50" s="216"/>
      <c r="Y50" s="217">
        <v>0</v>
      </c>
      <c r="Z50" s="350">
        <f>SUM(M50:Y50)</f>
        <v>0</v>
      </c>
      <c r="AA50" s="39"/>
      <c r="AE50" s="4"/>
      <c r="AG50" s="39"/>
    </row>
    <row r="51" spans="1:35" s="11" customFormat="1">
      <c r="A51" s="335"/>
      <c r="B51" s="67"/>
      <c r="C51" s="67"/>
      <c r="D51" s="67"/>
      <c r="E51" s="67"/>
      <c r="F51" s="67"/>
      <c r="G51" s="67"/>
      <c r="H51" s="67"/>
      <c r="I51" s="825" t="s">
        <v>75</v>
      </c>
      <c r="J51" s="827"/>
      <c r="K51" s="100"/>
      <c r="L51" s="223"/>
      <c r="M51" s="224">
        <f>M49+M50</f>
        <v>0</v>
      </c>
      <c r="N51" s="100"/>
      <c r="O51" s="223"/>
      <c r="P51" s="224">
        <f>P49+P50</f>
        <v>0</v>
      </c>
      <c r="Q51" s="100"/>
      <c r="R51" s="223"/>
      <c r="S51" s="224">
        <f>S49+S50</f>
        <v>0</v>
      </c>
      <c r="T51" s="100"/>
      <c r="U51" s="223"/>
      <c r="V51" s="224">
        <f>V49+V50</f>
        <v>0</v>
      </c>
      <c r="W51" s="100"/>
      <c r="X51" s="223"/>
      <c r="Y51" s="224">
        <f>Y49+Y50</f>
        <v>0</v>
      </c>
      <c r="Z51" s="351">
        <f>SUM(Z49:Z50)</f>
        <v>0</v>
      </c>
      <c r="AA51" s="44"/>
      <c r="AE51" s="12"/>
      <c r="AG51" s="44"/>
    </row>
    <row r="52" spans="1:35">
      <c r="A52" s="337"/>
      <c r="B52" s="68"/>
      <c r="C52" s="68"/>
      <c r="D52" s="68"/>
      <c r="E52" s="68"/>
      <c r="F52" s="68"/>
      <c r="G52" s="68"/>
      <c r="H52" s="68"/>
      <c r="I52" s="828" t="s">
        <v>72</v>
      </c>
      <c r="J52" s="830"/>
      <c r="K52" s="98"/>
      <c r="L52" s="308"/>
      <c r="M52" s="222">
        <v>0</v>
      </c>
      <c r="N52" s="98"/>
      <c r="O52" s="308"/>
      <c r="P52" s="222">
        <v>0</v>
      </c>
      <c r="Q52" s="98"/>
      <c r="R52" s="308"/>
      <c r="S52" s="222">
        <v>0</v>
      </c>
      <c r="T52" s="98"/>
      <c r="U52" s="308"/>
      <c r="V52" s="222">
        <v>0</v>
      </c>
      <c r="W52" s="98"/>
      <c r="X52" s="308"/>
      <c r="Y52" s="222">
        <v>0</v>
      </c>
      <c r="Z52" s="347">
        <f t="shared" ref="Z52:Z53" si="23">SUM(M52:Y52)</f>
        <v>0</v>
      </c>
      <c r="AA52" s="39"/>
      <c r="AE52" s="4"/>
      <c r="AG52" s="39"/>
    </row>
    <row r="53" spans="1:35">
      <c r="A53" s="333" t="s">
        <v>76</v>
      </c>
      <c r="B53" s="846"/>
      <c r="C53" s="846"/>
      <c r="D53" s="846"/>
      <c r="E53" s="134"/>
      <c r="F53" s="134"/>
      <c r="G53" s="134"/>
      <c r="H53" s="134"/>
      <c r="I53" s="831" t="s">
        <v>74</v>
      </c>
      <c r="J53" s="833"/>
      <c r="K53" s="99"/>
      <c r="L53" s="216"/>
      <c r="M53" s="217">
        <v>0</v>
      </c>
      <c r="N53" s="99"/>
      <c r="O53" s="216"/>
      <c r="P53" s="217">
        <v>0</v>
      </c>
      <c r="Q53" s="99"/>
      <c r="R53" s="216"/>
      <c r="S53" s="217">
        <v>0</v>
      </c>
      <c r="T53" s="99"/>
      <c r="U53" s="216"/>
      <c r="V53" s="217">
        <v>0</v>
      </c>
      <c r="W53" s="99"/>
      <c r="X53" s="216"/>
      <c r="Y53" s="217">
        <v>0</v>
      </c>
      <c r="Z53" s="350">
        <f t="shared" si="23"/>
        <v>0</v>
      </c>
      <c r="AA53" s="39"/>
      <c r="AE53" s="4"/>
      <c r="AG53" s="39"/>
    </row>
    <row r="54" spans="1:35" s="11" customFormat="1">
      <c r="A54" s="335"/>
      <c r="B54" s="67"/>
      <c r="C54" s="67"/>
      <c r="D54" s="67"/>
      <c r="E54" s="67"/>
      <c r="F54" s="67"/>
      <c r="G54" s="67"/>
      <c r="H54" s="67"/>
      <c r="I54" s="825" t="s">
        <v>75</v>
      </c>
      <c r="J54" s="827"/>
      <c r="K54" s="100"/>
      <c r="L54" s="223"/>
      <c r="M54" s="224">
        <f>SUM(M52:M53)</f>
        <v>0</v>
      </c>
      <c r="N54" s="100"/>
      <c r="O54" s="223"/>
      <c r="P54" s="224">
        <f>SUM(P52:P53)</f>
        <v>0</v>
      </c>
      <c r="Q54" s="100"/>
      <c r="R54" s="223"/>
      <c r="S54" s="224">
        <f>SUM(S52:S53)</f>
        <v>0</v>
      </c>
      <c r="T54" s="100"/>
      <c r="U54" s="223"/>
      <c r="V54" s="224">
        <f>SUM(V52:V53)</f>
        <v>0</v>
      </c>
      <c r="W54" s="100"/>
      <c r="X54" s="223"/>
      <c r="Y54" s="224">
        <f>SUM(Y52:Y53)</f>
        <v>0</v>
      </c>
      <c r="Z54" s="351">
        <f>SUM(Z52:Z53)</f>
        <v>0</v>
      </c>
      <c r="AA54" s="44"/>
      <c r="AE54" s="12"/>
      <c r="AG54" s="44"/>
    </row>
    <row r="55" spans="1:35">
      <c r="A55" s="338" t="s">
        <v>80</v>
      </c>
      <c r="B55" s="102"/>
      <c r="C55" s="103"/>
      <c r="D55" s="103"/>
      <c r="E55" s="103"/>
      <c r="F55" s="103"/>
      <c r="G55" s="103"/>
      <c r="H55" s="103"/>
      <c r="I55" s="104"/>
      <c r="J55" s="104"/>
      <c r="K55" s="105"/>
      <c r="L55" s="225"/>
      <c r="M55" s="224">
        <f>M51+M54</f>
        <v>0</v>
      </c>
      <c r="N55" s="105"/>
      <c r="O55" s="225"/>
      <c r="P55" s="224">
        <f>P51+P54</f>
        <v>0</v>
      </c>
      <c r="Q55" s="105"/>
      <c r="R55" s="225"/>
      <c r="S55" s="224">
        <f>S51+S54</f>
        <v>0</v>
      </c>
      <c r="T55" s="105"/>
      <c r="U55" s="225"/>
      <c r="V55" s="224">
        <f>V51+V54</f>
        <v>0</v>
      </c>
      <c r="W55" s="105"/>
      <c r="X55" s="225"/>
      <c r="Y55" s="224">
        <f>Y51+Y54</f>
        <v>0</v>
      </c>
      <c r="Z55" s="352">
        <f>Z51+Z54</f>
        <v>0</v>
      </c>
      <c r="AA55" s="39"/>
      <c r="AE55" s="4"/>
      <c r="AG55" s="39"/>
    </row>
    <row r="56" spans="1:35">
      <c r="A56" s="499"/>
      <c r="B56" s="419"/>
      <c r="C56" s="420"/>
      <c r="D56" s="420"/>
      <c r="E56" s="420"/>
      <c r="F56" s="420"/>
      <c r="G56" s="420"/>
      <c r="H56" s="420"/>
      <c r="I56" s="422"/>
      <c r="J56" s="422"/>
      <c r="K56" s="422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553"/>
      <c r="AA56" s="6"/>
      <c r="AE56" s="4"/>
      <c r="AG56" s="6"/>
    </row>
    <row r="57" spans="1:35">
      <c r="A57" s="873" t="s">
        <v>81</v>
      </c>
      <c r="B57" s="874"/>
      <c r="C57" s="874"/>
      <c r="D57" s="874"/>
      <c r="E57" s="874"/>
      <c r="F57" s="874"/>
      <c r="G57" s="874"/>
      <c r="H57" s="874"/>
      <c r="I57" s="874"/>
      <c r="J57" s="875"/>
      <c r="K57" s="705"/>
      <c r="L57" s="699"/>
      <c r="M57" s="700">
        <f>M17+M22+M27+M35+M46+M55</f>
        <v>0</v>
      </c>
      <c r="N57" s="705"/>
      <c r="O57" s="699"/>
      <c r="P57" s="700">
        <f>P17+P22+P27+P35+P46+P55</f>
        <v>0</v>
      </c>
      <c r="Q57" s="705"/>
      <c r="R57" s="699"/>
      <c r="S57" s="700">
        <f>S17+S22+S27+S35+S46+S55</f>
        <v>0</v>
      </c>
      <c r="T57" s="705"/>
      <c r="U57" s="699"/>
      <c r="V57" s="700">
        <f>V17+V22+V27+V35+V46+V55</f>
        <v>0</v>
      </c>
      <c r="W57" s="705"/>
      <c r="X57" s="699"/>
      <c r="Y57" s="700">
        <f>Y17+Y22+Y27+Y35+Y46+Y55</f>
        <v>0</v>
      </c>
      <c r="Z57" s="719">
        <f>Z17+Z22+Z27+Z35+Z46+Z55</f>
        <v>0</v>
      </c>
      <c r="AA57" s="39"/>
      <c r="AE57" s="4"/>
      <c r="AG57" s="39"/>
    </row>
    <row r="58" spans="1:35">
      <c r="A58" s="502"/>
      <c r="B58" s="414"/>
      <c r="C58" s="421"/>
      <c r="D58" s="497"/>
      <c r="E58" s="497"/>
      <c r="F58" s="497"/>
      <c r="G58" s="497"/>
      <c r="H58" s="497"/>
      <c r="I58" s="422"/>
      <c r="J58" s="422"/>
      <c r="K58" s="422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553"/>
      <c r="AA58" s="6"/>
      <c r="AC58" s="13"/>
      <c r="AD58" s="13"/>
      <c r="AE58" s="14"/>
      <c r="AF58" s="13"/>
      <c r="AG58" s="6"/>
      <c r="AH58" s="13"/>
      <c r="AI58" s="13"/>
    </row>
    <row r="59" spans="1:35">
      <c r="A59" s="320" t="s">
        <v>74</v>
      </c>
      <c r="B59" s="30"/>
      <c r="C59" s="23"/>
      <c r="D59" s="23"/>
      <c r="E59" s="23"/>
      <c r="F59" s="23"/>
      <c r="G59" s="23"/>
      <c r="H59" s="23"/>
      <c r="I59" s="24"/>
      <c r="J59" s="24"/>
      <c r="K59" s="24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43"/>
      <c r="AA59" s="9"/>
      <c r="AE59" s="4"/>
      <c r="AG59" s="9"/>
    </row>
    <row r="60" spans="1:35">
      <c r="A60" s="505" t="s">
        <v>128</v>
      </c>
      <c r="B60" s="506"/>
      <c r="C60" s="506"/>
      <c r="D60" s="506"/>
      <c r="E60" s="506"/>
      <c r="F60" s="506"/>
      <c r="G60" s="506"/>
      <c r="H60" s="506"/>
      <c r="I60" s="506"/>
      <c r="J60" s="507"/>
      <c r="K60" s="106"/>
      <c r="L60" s="844"/>
      <c r="M60" s="845"/>
      <c r="N60" s="106"/>
      <c r="O60" s="844"/>
      <c r="P60" s="845"/>
      <c r="Q60" s="106"/>
      <c r="R60" s="844"/>
      <c r="S60" s="845"/>
      <c r="T60" s="106"/>
      <c r="U60" s="844"/>
      <c r="V60" s="845"/>
      <c r="W60" s="106"/>
      <c r="X60" s="844"/>
      <c r="Y60" s="845"/>
      <c r="Z60" s="553"/>
      <c r="AA60" s="6"/>
      <c r="AE60" s="4"/>
      <c r="AG60" s="6"/>
    </row>
    <row r="61" spans="1:35" s="6" customFormat="1" ht="13.5" customHeight="1">
      <c r="A61" s="524" t="s">
        <v>132</v>
      </c>
      <c r="B61" s="380"/>
      <c r="C61" s="380"/>
      <c r="D61" s="380"/>
      <c r="E61" s="380"/>
      <c r="F61" s="380"/>
      <c r="G61" s="380"/>
      <c r="H61" s="380"/>
      <c r="I61" s="380"/>
      <c r="J61" s="381"/>
      <c r="K61" s="136"/>
      <c r="L61" s="107"/>
      <c r="M61" s="309">
        <f>M57-(M22+M35+M41+M42+M55)+IF(SUM($L$51:M$51)&gt;25000,MAX(0,25000-SUM($L51:L51)),M$51)+IF(SUM($L$54:M$54)&gt;25000,MAX(0,25000-SUM($L54:L54)),M$54)</f>
        <v>0</v>
      </c>
      <c r="N61" s="136"/>
      <c r="O61" s="107"/>
      <c r="P61" s="309">
        <f>P57-(P22+P35+P41+P42+P55)+IF(SUM($L$51:P$51)&gt;25000,MAX(0,25000-SUM($L51:O51)),P$51)+IF(SUM($L$54:P$54)&gt;25000,MAX(0,25000-SUM($L54:O54)),P$54)</f>
        <v>0</v>
      </c>
      <c r="Q61" s="136"/>
      <c r="R61" s="107"/>
      <c r="S61" s="309">
        <f>S57-(S22+S35+S41+S42+S55)+IF(SUM($L$51:S$51)&gt;25000,MAX(0,25000-SUM($L51:R51)),S$51)+IF(SUM($L$54:S$54)&gt;25000,MAX(0,25000-SUM($L54:R54)),S$54)</f>
        <v>0</v>
      </c>
      <c r="T61" s="136"/>
      <c r="U61" s="107"/>
      <c r="V61" s="309">
        <f>V57-(V22+V35+V41+V42+V55)+IF(SUM($L$51:V$51)&gt;25000,MAX(0,25000-SUM($L51:U51)),V$51)+IF(SUM($L$54:V$54)&gt;25000,MAX(0,25000-SUM($L54:U54)),V$54)</f>
        <v>0</v>
      </c>
      <c r="W61" s="136"/>
      <c r="X61" s="107"/>
      <c r="Y61" s="309">
        <f>Y57-(Y22+Y35+Y41+Y42+Y55)+IF(SUM($L$51:Y$51)&gt;25000,MAX(0,25000-SUM($L51:X51)),Y$51)+IF(SUM($L$54:Y$54)&gt;25000,MAX(0,25000-SUM($L54:X54)),Y$54)</f>
        <v>0</v>
      </c>
      <c r="Z61" s="353">
        <f>SUM(M61:Y61)</f>
        <v>0</v>
      </c>
      <c r="AA61" s="45"/>
      <c r="AE61" s="15"/>
      <c r="AG61" s="45"/>
    </row>
    <row r="62" spans="1:35" s="5" customFormat="1">
      <c r="A62" s="720" t="s">
        <v>130</v>
      </c>
      <c r="B62" s="721"/>
      <c r="C62" s="721"/>
      <c r="D62" s="721"/>
      <c r="E62" s="721"/>
      <c r="F62" s="721"/>
      <c r="G62" s="721"/>
      <c r="H62" s="721"/>
      <c r="I62" s="721"/>
      <c r="J62" s="708">
        <v>0.05</v>
      </c>
      <c r="K62" s="706"/>
      <c r="L62" s="707"/>
      <c r="M62" s="700">
        <f>ROUND(M61*$J$62,0)</f>
        <v>0</v>
      </c>
      <c r="N62" s="706"/>
      <c r="O62" s="707"/>
      <c r="P62" s="700">
        <f>ROUND(P61*$J$62,0)</f>
        <v>0</v>
      </c>
      <c r="Q62" s="706"/>
      <c r="R62" s="707"/>
      <c r="S62" s="700">
        <f>ROUND(S61*$J$62,0)</f>
        <v>0</v>
      </c>
      <c r="T62" s="706"/>
      <c r="U62" s="707"/>
      <c r="V62" s="700">
        <f>ROUND(V61*$J$62,0)</f>
        <v>0</v>
      </c>
      <c r="W62" s="706"/>
      <c r="X62" s="707"/>
      <c r="Y62" s="700">
        <f>ROUND(Y61*$J$62,0)</f>
        <v>0</v>
      </c>
      <c r="Z62" s="719">
        <f>SUM(M62:Y62)</f>
        <v>0</v>
      </c>
      <c r="AA62" s="39"/>
      <c r="AE62" s="16"/>
      <c r="AG62" s="39"/>
    </row>
    <row r="63" spans="1:35">
      <c r="A63" s="709" t="s">
        <v>83</v>
      </c>
      <c r="B63" s="710"/>
      <c r="C63" s="711"/>
      <c r="D63" s="711"/>
      <c r="E63" s="711"/>
      <c r="F63" s="711"/>
      <c r="G63" s="711"/>
      <c r="H63" s="711"/>
      <c r="I63" s="712"/>
      <c r="J63" s="712"/>
      <c r="K63" s="713"/>
      <c r="L63" s="714"/>
      <c r="M63" s="715">
        <f>M57+M62</f>
        <v>0</v>
      </c>
      <c r="N63" s="713"/>
      <c r="O63" s="714"/>
      <c r="P63" s="715">
        <f>P57+P62</f>
        <v>0</v>
      </c>
      <c r="Q63" s="713"/>
      <c r="R63" s="714"/>
      <c r="S63" s="715">
        <f>S57+S62</f>
        <v>0</v>
      </c>
      <c r="T63" s="713"/>
      <c r="U63" s="714"/>
      <c r="V63" s="715">
        <f>V57+V62</f>
        <v>0</v>
      </c>
      <c r="W63" s="713"/>
      <c r="X63" s="714"/>
      <c r="Y63" s="715">
        <f>Y57+Y62</f>
        <v>0</v>
      </c>
      <c r="Z63" s="722">
        <f>Z57+Z62</f>
        <v>0</v>
      </c>
      <c r="AA63" s="39"/>
      <c r="AE63" s="4"/>
      <c r="AG63" s="39"/>
    </row>
  </sheetData>
  <sheetProtection formatCells="0" formatColumns="0" formatRows="0" insertColumns="0" insertRows="0" insertHyperlinks="0" deleteColumns="0" deleteRows="0" sort="0" autoFilter="0" pivotTables="0"/>
  <mergeCells count="22">
    <mergeCell ref="I51:J51"/>
    <mergeCell ref="B1:R1"/>
    <mergeCell ref="A3:A4"/>
    <mergeCell ref="B3:B4"/>
    <mergeCell ref="W3:Y4"/>
    <mergeCell ref="AH3:AH4"/>
    <mergeCell ref="A29:B29"/>
    <mergeCell ref="I49:J49"/>
    <mergeCell ref="B50:D50"/>
    <mergeCell ref="I50:J50"/>
    <mergeCell ref="AB3:AF4"/>
    <mergeCell ref="AG3:AG4"/>
    <mergeCell ref="B53:D53"/>
    <mergeCell ref="I53:J53"/>
    <mergeCell ref="I54:J54"/>
    <mergeCell ref="A57:J57"/>
    <mergeCell ref="L60:M60"/>
    <mergeCell ref="O60:P60"/>
    <mergeCell ref="R60:S60"/>
    <mergeCell ref="U60:V60"/>
    <mergeCell ref="X60:Y60"/>
    <mergeCell ref="I52:J52"/>
  </mergeCells>
  <conditionalFormatting sqref="D6:H15">
    <cfRule type="expression" dxfId="7" priority="3">
      <formula>$C6="sum"</formula>
    </cfRule>
    <cfRule type="expression" dxfId="6" priority="4">
      <formula>$C6="acad"</formula>
    </cfRule>
    <cfRule type="expression" dxfId="5" priority="5">
      <formula>$C6="cal"</formula>
    </cfRule>
    <cfRule type="expression" dxfId="4" priority="6">
      <formula>$C6="hourly"</formula>
    </cfRule>
    <cfRule type="expression" dxfId="3" priority="7">
      <formula>$C6="grad"</formula>
    </cfRule>
  </conditionalFormatting>
  <conditionalFormatting sqref="J6:J15">
    <cfRule type="expression" dxfId="2" priority="1" stopIfTrue="1">
      <formula>#REF!="grad"</formula>
    </cfRule>
    <cfRule type="expression" dxfId="1" priority="2">
      <formula>#REF!&lt;&gt;"grad"</formula>
    </cfRule>
  </conditionalFormatting>
  <pageMargins left="0.7" right="0.7" top="0.75" bottom="0.75" header="0.3" footer="0.3"/>
  <pageSetup scale="31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DCB195-E4EB-4A0E-8CC4-B69202C2FFBF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3"/>
  <sheetViews>
    <sheetView topLeftCell="A4" zoomScaleNormal="100" workbookViewId="0">
      <selection activeCell="H21" sqref="H21"/>
    </sheetView>
  </sheetViews>
  <sheetFormatPr defaultRowHeight="12.75"/>
  <cols>
    <col min="1" max="1" width="14.140625" customWidth="1"/>
    <col min="2" max="2" width="10.140625" bestFit="1" customWidth="1"/>
    <col min="3" max="3" width="10.5703125" bestFit="1" customWidth="1"/>
    <col min="4" max="4" width="12.42578125" bestFit="1" customWidth="1"/>
    <col min="5" max="5" width="10.42578125" bestFit="1" customWidth="1"/>
    <col min="6" max="6" width="12" bestFit="1" customWidth="1"/>
    <col min="8" max="8" width="10.28515625" bestFit="1" customWidth="1"/>
    <col min="9" max="9" width="14.85546875" bestFit="1" customWidth="1"/>
    <col min="10" max="10" width="28.5703125" hidden="1" customWidth="1"/>
    <col min="11" max="11" width="6.42578125" customWidth="1"/>
    <col min="12" max="12" width="18.7109375" hidden="1" customWidth="1"/>
    <col min="13" max="13" width="18.85546875" hidden="1" customWidth="1"/>
    <col min="14" max="14" width="10" customWidth="1"/>
  </cols>
  <sheetData>
    <row r="1" spans="1:13" ht="36" hidden="1" customHeight="1">
      <c r="A1" s="879" t="s">
        <v>136</v>
      </c>
      <c r="B1" s="879"/>
      <c r="C1" s="879"/>
      <c r="D1" s="879"/>
      <c r="E1" s="879"/>
      <c r="L1" s="166" t="s">
        <v>137</v>
      </c>
      <c r="M1" s="59"/>
    </row>
    <row r="2" spans="1:13" ht="20.25" hidden="1" customHeight="1">
      <c r="A2" s="167" t="s">
        <v>138</v>
      </c>
      <c r="B2" s="167" t="s">
        <v>139</v>
      </c>
      <c r="C2" s="167" t="s">
        <v>140</v>
      </c>
      <c r="D2" s="167" t="s">
        <v>141</v>
      </c>
      <c r="E2" s="167" t="s">
        <v>142</v>
      </c>
      <c r="L2" s="137" t="s">
        <v>143</v>
      </c>
      <c r="M2" s="138">
        <v>0.36330000000000001</v>
      </c>
    </row>
    <row r="3" spans="1:13" s="1" customFormat="1" ht="27" hidden="1" customHeight="1">
      <c r="A3" s="141"/>
      <c r="B3" s="141"/>
      <c r="C3" s="141"/>
      <c r="D3" s="141"/>
      <c r="E3" s="141"/>
      <c r="F3" s="141"/>
      <c r="H3" s="203"/>
      <c r="I3" s="204"/>
      <c r="L3" s="137" t="s">
        <v>140</v>
      </c>
      <c r="M3" s="138">
        <v>0.26819999999999999</v>
      </c>
    </row>
    <row r="4" spans="1:13" s="1" customFormat="1">
      <c r="A4" s="880" t="s">
        <v>144</v>
      </c>
      <c r="B4" s="881"/>
      <c r="C4" s="881"/>
      <c r="D4" s="882"/>
      <c r="E4" s="141"/>
      <c r="L4" s="137" t="s">
        <v>145</v>
      </c>
      <c r="M4" s="138">
        <v>0.37790000000000001</v>
      </c>
    </row>
    <row r="5" spans="1:13" s="1" customFormat="1">
      <c r="A5" s="887" t="s">
        <v>146</v>
      </c>
      <c r="B5" s="888"/>
      <c r="C5" s="142">
        <v>0.03</v>
      </c>
      <c r="D5" s="143" t="s">
        <v>147</v>
      </c>
      <c r="E5" s="141"/>
      <c r="L5" s="137" t="s">
        <v>148</v>
      </c>
      <c r="M5" s="138">
        <v>0.39950000000000002</v>
      </c>
    </row>
    <row r="6" spans="1:13" s="1" customFormat="1">
      <c r="A6" s="883" t="s">
        <v>149</v>
      </c>
      <c r="B6" s="884"/>
      <c r="C6" s="168">
        <v>45108</v>
      </c>
      <c r="D6" s="144" t="s">
        <v>150</v>
      </c>
      <c r="E6" s="141"/>
      <c r="L6" s="137" t="s">
        <v>151</v>
      </c>
      <c r="M6" s="138">
        <v>0.1212</v>
      </c>
    </row>
    <row r="7" spans="1:13" s="1" customFormat="1">
      <c r="A7" s="883" t="s">
        <v>152</v>
      </c>
      <c r="B7" s="884"/>
      <c r="C7" s="145">
        <v>100000</v>
      </c>
      <c r="D7" s="144" t="s">
        <v>153</v>
      </c>
      <c r="E7" s="141"/>
      <c r="L7" s="137" t="s">
        <v>154</v>
      </c>
      <c r="M7" s="138">
        <v>6.6799999999999998E-2</v>
      </c>
    </row>
    <row r="8" spans="1:13" s="1" customFormat="1">
      <c r="A8" s="883" t="s">
        <v>155</v>
      </c>
      <c r="B8" s="884"/>
      <c r="C8" s="168">
        <v>45292</v>
      </c>
      <c r="D8" s="144" t="s">
        <v>150</v>
      </c>
      <c r="E8" s="554" t="str">
        <f>IF(C8&lt;C6,"ERROR - Proposal/Salary Start Date must be after Current FY Start Date","")</f>
        <v/>
      </c>
      <c r="L8" s="137" t="s">
        <v>141</v>
      </c>
      <c r="M8" s="140">
        <v>4416</v>
      </c>
    </row>
    <row r="9" spans="1:13" s="1" customFormat="1">
      <c r="A9" s="885" t="s">
        <v>156</v>
      </c>
      <c r="B9" s="886"/>
      <c r="C9" s="723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101500</v>
      </c>
      <c r="D9" s="724" t="s">
        <v>153</v>
      </c>
      <c r="E9" s="141"/>
      <c r="L9" s="137" t="s">
        <v>157</v>
      </c>
      <c r="M9" s="138">
        <v>0.18840000000000001</v>
      </c>
    </row>
    <row r="10" spans="1:13" s="1" customFormat="1">
      <c r="A10" s="141"/>
      <c r="B10" s="141"/>
      <c r="C10" s="141"/>
      <c r="D10" s="141"/>
      <c r="E10" s="141"/>
      <c r="F10" s="141"/>
      <c r="G10" s="141"/>
      <c r="H10" s="116"/>
      <c r="I10" s="37"/>
      <c r="L10" s="137" t="s">
        <v>158</v>
      </c>
      <c r="M10" s="138">
        <v>6.6799999999999998E-2</v>
      </c>
    </row>
    <row r="11" spans="1:13" s="1" customFormat="1">
      <c r="L11" s="137" t="s">
        <v>159</v>
      </c>
      <c r="M11" s="139">
        <v>0</v>
      </c>
    </row>
    <row r="12" spans="1:13" s="1" customFormat="1" ht="13.5" thickBot="1">
      <c r="A12" s="880" t="s">
        <v>160</v>
      </c>
      <c r="B12" s="881"/>
      <c r="C12" s="881"/>
      <c r="D12" s="881"/>
      <c r="E12" s="881"/>
      <c r="F12" s="882"/>
      <c r="H12" s="169" t="s">
        <v>161</v>
      </c>
      <c r="I12" s="170" t="s">
        <v>162</v>
      </c>
    </row>
    <row r="13" spans="1:13" s="1" customFormat="1">
      <c r="A13" s="48"/>
      <c r="B13" s="46"/>
      <c r="C13" s="46"/>
      <c r="D13" s="51" t="s">
        <v>163</v>
      </c>
      <c r="E13" s="124">
        <v>221900</v>
      </c>
      <c r="F13" s="47"/>
      <c r="H13" s="146" t="s">
        <v>164</v>
      </c>
      <c r="I13" s="147">
        <f>E13</f>
        <v>221900</v>
      </c>
      <c r="K13" s="148"/>
    </row>
    <row r="14" spans="1:13" s="1" customFormat="1" ht="13.5" thickBot="1">
      <c r="A14" s="49"/>
      <c r="C14" s="2" t="s">
        <v>165</v>
      </c>
      <c r="D14" s="58" t="s">
        <v>166</v>
      </c>
      <c r="E14" s="2" t="s">
        <v>167</v>
      </c>
      <c r="F14" s="50" t="s">
        <v>168</v>
      </c>
      <c r="H14" s="149" t="s">
        <v>169</v>
      </c>
      <c r="I14" s="150">
        <f>I13/12*9</f>
        <v>166425</v>
      </c>
      <c r="K14" s="148"/>
    </row>
    <row r="15" spans="1:13" s="1" customFormat="1">
      <c r="A15" s="56" t="s">
        <v>170</v>
      </c>
      <c r="B15" s="52">
        <v>60000</v>
      </c>
      <c r="C15" s="171">
        <f>B15/B17</f>
        <v>0.23076923076923078</v>
      </c>
      <c r="D15" s="53">
        <f>ROUND(C15*E13,0)</f>
        <v>51208</v>
      </c>
      <c r="E15" s="171">
        <v>0.1</v>
      </c>
      <c r="F15" s="57">
        <f>D15*E15</f>
        <v>5120.8</v>
      </c>
      <c r="H15" s="173"/>
      <c r="I15" s="174"/>
      <c r="K15" s="148"/>
    </row>
    <row r="16" spans="1:13" s="1" customFormat="1">
      <c r="A16" s="56" t="s">
        <v>171</v>
      </c>
      <c r="B16" s="52">
        <v>200000</v>
      </c>
      <c r="C16" s="171">
        <f>B16/B17</f>
        <v>0.76923076923076927</v>
      </c>
      <c r="D16" s="53">
        <f>ROUND(E13*C16,0)</f>
        <v>170692</v>
      </c>
      <c r="E16" s="171">
        <v>0.1</v>
      </c>
      <c r="F16" s="57">
        <f>D16*E16</f>
        <v>17069.2</v>
      </c>
    </row>
    <row r="17" spans="1:6" s="1" customFormat="1">
      <c r="A17" s="725" t="s">
        <v>172</v>
      </c>
      <c r="B17" s="726">
        <f>SUM(B15:B16)</f>
        <v>260000</v>
      </c>
      <c r="C17" s="727"/>
      <c r="D17" s="726">
        <f>SUM(D15:D16)</f>
        <v>221900</v>
      </c>
      <c r="E17" s="727"/>
      <c r="F17" s="728"/>
    </row>
    <row r="18" spans="1:6" s="1" customFormat="1"/>
    <row r="19" spans="1:6" s="1" customFormat="1" ht="13.5" thickBot="1"/>
    <row r="20" spans="1:6" s="1" customFormat="1" ht="13.5" thickBot="1">
      <c r="A20" s="880" t="s">
        <v>173</v>
      </c>
      <c r="B20" s="881"/>
      <c r="C20" s="881"/>
      <c r="D20" s="881"/>
      <c r="E20" s="882"/>
    </row>
    <row r="21" spans="1:6" s="1" customFormat="1">
      <c r="A21" s="895"/>
      <c r="B21" s="896"/>
      <c r="C21" s="151" t="s">
        <v>29</v>
      </c>
      <c r="D21" s="172" t="s">
        <v>174</v>
      </c>
      <c r="E21" s="152" t="s">
        <v>22</v>
      </c>
    </row>
    <row r="22" spans="1:6" s="1" customFormat="1">
      <c r="A22" s="889" t="s">
        <v>175</v>
      </c>
      <c r="B22" s="890"/>
      <c r="C22" s="153">
        <v>399.375</v>
      </c>
      <c r="D22" s="154">
        <v>4</v>
      </c>
      <c r="E22" s="155">
        <f t="shared" ref="E22:E29" si="0">C22*D22</f>
        <v>1597.5</v>
      </c>
    </row>
    <row r="23" spans="1:6" s="1" customFormat="1">
      <c r="A23" s="891" t="s">
        <v>176</v>
      </c>
      <c r="B23" s="892"/>
      <c r="C23" s="156">
        <v>57</v>
      </c>
      <c r="D23" s="157">
        <v>2</v>
      </c>
      <c r="E23" s="158">
        <f t="shared" si="0"/>
        <v>114</v>
      </c>
    </row>
    <row r="24" spans="1:6" s="1" customFormat="1">
      <c r="A24" s="891" t="s">
        <v>177</v>
      </c>
      <c r="B24" s="892"/>
      <c r="C24" s="156">
        <v>76</v>
      </c>
      <c r="D24" s="157">
        <v>3</v>
      </c>
      <c r="E24" s="158">
        <f t="shared" si="0"/>
        <v>228</v>
      </c>
    </row>
    <row r="25" spans="1:6" s="1" customFormat="1">
      <c r="A25" s="891" t="s">
        <v>178</v>
      </c>
      <c r="B25" s="892"/>
      <c r="C25" s="687">
        <v>0.625</v>
      </c>
      <c r="D25" s="157">
        <f>13.85*2</f>
        <v>27.7</v>
      </c>
      <c r="E25" s="158">
        <f t="shared" si="0"/>
        <v>17.3125</v>
      </c>
    </row>
    <row r="26" spans="1:6" s="1" customFormat="1">
      <c r="A26" s="891" t="s">
        <v>179</v>
      </c>
      <c r="B26" s="892"/>
      <c r="C26" s="156">
        <v>500</v>
      </c>
      <c r="D26" s="157">
        <v>1</v>
      </c>
      <c r="E26" s="158">
        <f t="shared" si="0"/>
        <v>500</v>
      </c>
    </row>
    <row r="27" spans="1:6" s="1" customFormat="1">
      <c r="A27" s="891" t="s">
        <v>180</v>
      </c>
      <c r="B27" s="892"/>
      <c r="C27" s="156">
        <v>1040</v>
      </c>
      <c r="D27" s="157">
        <v>1</v>
      </c>
      <c r="E27" s="158">
        <f t="shared" si="0"/>
        <v>1040</v>
      </c>
    </row>
    <row r="28" spans="1:6" s="1" customFormat="1">
      <c r="A28" s="891" t="s">
        <v>181</v>
      </c>
      <c r="B28" s="892"/>
      <c r="C28" s="156">
        <v>9</v>
      </c>
      <c r="D28" s="157">
        <v>5</v>
      </c>
      <c r="E28" s="158">
        <f t="shared" si="0"/>
        <v>45</v>
      </c>
    </row>
    <row r="29" spans="1:6" s="1" customFormat="1">
      <c r="A29" s="893" t="s">
        <v>182</v>
      </c>
      <c r="B29" s="894"/>
      <c r="C29" s="159">
        <v>30</v>
      </c>
      <c r="D29" s="160">
        <v>4</v>
      </c>
      <c r="E29" s="161">
        <f t="shared" si="0"/>
        <v>120</v>
      </c>
    </row>
    <row r="30" spans="1:6" s="1" customFormat="1" ht="15">
      <c r="A30" s="729"/>
      <c r="B30" s="727"/>
      <c r="C30" s="727"/>
      <c r="D30" s="730" t="s">
        <v>22</v>
      </c>
      <c r="E30" s="731">
        <f>ROUNDUP(SUM(E22:E29),0)</f>
        <v>3662</v>
      </c>
    </row>
    <row r="31" spans="1:6" s="1" customFormat="1" ht="13.5" thickBot="1"/>
    <row r="32" spans="1:6" s="1" customFormat="1" ht="13.5" thickBot="1">
      <c r="A32" s="880" t="s">
        <v>183</v>
      </c>
      <c r="B32" s="881"/>
      <c r="C32" s="882"/>
      <c r="E32" s="880" t="s">
        <v>184</v>
      </c>
      <c r="F32" s="882"/>
    </row>
    <row r="33" spans="1:6" s="1" customFormat="1" ht="13.5" thickBot="1">
      <c r="A33" s="162" t="s">
        <v>185</v>
      </c>
      <c r="B33" s="175" t="s">
        <v>32</v>
      </c>
      <c r="C33" s="176" t="s">
        <v>186</v>
      </c>
      <c r="E33" s="177" t="s">
        <v>32</v>
      </c>
      <c r="F33" s="178" t="s">
        <v>186</v>
      </c>
    </row>
    <row r="34" spans="1:6" s="1" customFormat="1">
      <c r="A34" s="179">
        <v>1</v>
      </c>
      <c r="B34" s="180">
        <f>C34*3</f>
        <v>0.23076923076923078</v>
      </c>
      <c r="C34" s="181">
        <f>A34/13</f>
        <v>7.6923076923076927E-2</v>
      </c>
      <c r="E34" s="182">
        <v>1</v>
      </c>
      <c r="F34" s="183">
        <f>E34/9</f>
        <v>0.1111111111111111</v>
      </c>
    </row>
    <row r="35" spans="1:6" s="1" customFormat="1">
      <c r="A35" s="179">
        <v>2</v>
      </c>
      <c r="B35" s="180">
        <f>C35*3</f>
        <v>0.46153846153846156</v>
      </c>
      <c r="C35" s="181">
        <f>A35/13</f>
        <v>0.15384615384615385</v>
      </c>
      <c r="E35" s="184">
        <v>2</v>
      </c>
      <c r="F35" s="185">
        <f t="shared" ref="F35:F42" si="1">E35/9</f>
        <v>0.22222222222222221</v>
      </c>
    </row>
    <row r="36" spans="1:6" s="1" customFormat="1">
      <c r="A36" s="179">
        <v>3</v>
      </c>
      <c r="B36" s="180">
        <f>C36*3</f>
        <v>0.69230769230769229</v>
      </c>
      <c r="C36" s="181">
        <f>A36/13</f>
        <v>0.23076923076923078</v>
      </c>
      <c r="E36" s="184">
        <v>3</v>
      </c>
      <c r="F36" s="185">
        <f t="shared" si="1"/>
        <v>0.33333333333333331</v>
      </c>
    </row>
    <row r="37" spans="1:6" s="1" customFormat="1">
      <c r="A37" s="179">
        <v>4</v>
      </c>
      <c r="B37" s="180">
        <f>C37*3</f>
        <v>0.92307692307692313</v>
      </c>
      <c r="C37" s="181">
        <f>A37/13</f>
        <v>0.30769230769230771</v>
      </c>
      <c r="E37" s="184">
        <v>4</v>
      </c>
      <c r="F37" s="185">
        <f t="shared" si="1"/>
        <v>0.44444444444444442</v>
      </c>
    </row>
    <row r="38" spans="1:6" s="1" customFormat="1">
      <c r="A38" s="186">
        <f>C38*13</f>
        <v>4.333333333333333</v>
      </c>
      <c r="B38" s="180">
        <v>1</v>
      </c>
      <c r="C38" s="181">
        <f>1/3</f>
        <v>0.33333333333333331</v>
      </c>
      <c r="E38" s="184">
        <v>5</v>
      </c>
      <c r="F38" s="185">
        <f t="shared" si="1"/>
        <v>0.55555555555555558</v>
      </c>
    </row>
    <row r="39" spans="1:6" s="1" customFormat="1">
      <c r="A39" s="179">
        <v>5</v>
      </c>
      <c r="B39" s="180">
        <f>C39*3</f>
        <v>1.153846153846154</v>
      </c>
      <c r="C39" s="181">
        <f>A39/13</f>
        <v>0.38461538461538464</v>
      </c>
      <c r="E39" s="184">
        <v>6</v>
      </c>
      <c r="F39" s="185">
        <f t="shared" si="1"/>
        <v>0.66666666666666663</v>
      </c>
    </row>
    <row r="40" spans="1:6" s="1" customFormat="1">
      <c r="A40" s="179">
        <v>6</v>
      </c>
      <c r="B40" s="180">
        <f>C40*3</f>
        <v>1.3846153846153846</v>
      </c>
      <c r="C40" s="181">
        <f>A40/13</f>
        <v>0.46153846153846156</v>
      </c>
      <c r="E40" s="184">
        <v>7</v>
      </c>
      <c r="F40" s="185">
        <f t="shared" si="1"/>
        <v>0.77777777777777779</v>
      </c>
    </row>
    <row r="41" spans="1:6" s="1" customFormat="1">
      <c r="A41" s="179">
        <v>7</v>
      </c>
      <c r="B41" s="180">
        <f>C41*3</f>
        <v>1.6153846153846154</v>
      </c>
      <c r="C41" s="181">
        <f>A41/13</f>
        <v>0.53846153846153844</v>
      </c>
      <c r="E41" s="184">
        <v>8</v>
      </c>
      <c r="F41" s="185">
        <f t="shared" si="1"/>
        <v>0.88888888888888884</v>
      </c>
    </row>
    <row r="42" spans="1:6" s="1" customFormat="1" ht="13.5" thickBot="1">
      <c r="A42" s="179">
        <v>8</v>
      </c>
      <c r="B42" s="180">
        <f>C42*3</f>
        <v>1.8461538461538463</v>
      </c>
      <c r="C42" s="181">
        <f>A42/13</f>
        <v>0.61538461538461542</v>
      </c>
      <c r="E42" s="187">
        <v>9</v>
      </c>
      <c r="F42" s="188">
        <f t="shared" si="1"/>
        <v>1</v>
      </c>
    </row>
    <row r="43" spans="1:6" s="1" customFormat="1">
      <c r="A43" s="186">
        <f>C43*13</f>
        <v>8.6666666666666661</v>
      </c>
      <c r="B43" s="180">
        <v>2</v>
      </c>
      <c r="C43" s="181">
        <f>2/3</f>
        <v>0.66666666666666663</v>
      </c>
    </row>
    <row r="44" spans="1:6" s="1" customFormat="1">
      <c r="A44" s="179">
        <v>9</v>
      </c>
      <c r="B44" s="180">
        <f>C44*3</f>
        <v>2.0769230769230766</v>
      </c>
      <c r="C44" s="181">
        <f>A44/13</f>
        <v>0.69230769230769229</v>
      </c>
    </row>
    <row r="45" spans="1:6" s="1" customFormat="1">
      <c r="A45" s="179">
        <v>10</v>
      </c>
      <c r="B45" s="180">
        <f>C45*3</f>
        <v>2.3076923076923079</v>
      </c>
      <c r="C45" s="181">
        <f>A45/13</f>
        <v>0.76923076923076927</v>
      </c>
    </row>
    <row r="46" spans="1:6" s="1" customFormat="1">
      <c r="A46" s="179">
        <v>11</v>
      </c>
      <c r="B46" s="180">
        <f>C46*3</f>
        <v>2.5384615384615383</v>
      </c>
      <c r="C46" s="181">
        <f>A46/13</f>
        <v>0.84615384615384615</v>
      </c>
    </row>
    <row r="47" spans="1:6" s="1" customFormat="1">
      <c r="A47" s="179">
        <v>12</v>
      </c>
      <c r="B47" s="180">
        <f>C47*3</f>
        <v>2.7692307692307692</v>
      </c>
      <c r="C47" s="181">
        <f>A47/13</f>
        <v>0.92307692307692313</v>
      </c>
    </row>
    <row r="48" spans="1:6" s="1" customFormat="1" ht="13.5" thickBot="1">
      <c r="A48" s="189">
        <v>13</v>
      </c>
      <c r="B48" s="190">
        <f>C48*3</f>
        <v>3</v>
      </c>
      <c r="C48" s="191">
        <f>A48/13</f>
        <v>1</v>
      </c>
    </row>
    <row r="49" s="1" customFormat="1"/>
    <row r="50" s="1" customFormat="1"/>
    <row r="51" s="1" customFormat="1"/>
    <row r="52" s="1" customFormat="1"/>
    <row r="53" s="1" customFormat="1"/>
  </sheetData>
  <sheetProtection formatCells="0" selectLockedCells="1"/>
  <customSheetViews>
    <customSheetView guid="{843BFCF6-AF66-4DE9-9087-32A819643FC6}" hiddenRows="1" topLeftCell="A10">
      <selection activeCell="C14" sqref="C14"/>
      <pageMargins left="0" right="0" top="0" bottom="0" header="0" footer="0"/>
      <pageSetup orientation="portrait" r:id="rId1"/>
    </customSheetView>
  </customSheetViews>
  <mergeCells count="20">
    <mergeCell ref="A12:F12"/>
    <mergeCell ref="A32:C32"/>
    <mergeCell ref="E32:F32"/>
    <mergeCell ref="A22:B22"/>
    <mergeCell ref="A23:B23"/>
    <mergeCell ref="A24:B24"/>
    <mergeCell ref="A25:B25"/>
    <mergeCell ref="A20:E20"/>
    <mergeCell ref="A26:B26"/>
    <mergeCell ref="A27:B27"/>
    <mergeCell ref="A28:B28"/>
    <mergeCell ref="A29:B29"/>
    <mergeCell ref="A21:B21"/>
    <mergeCell ref="A1:E1"/>
    <mergeCell ref="A4:D4"/>
    <mergeCell ref="A8:B8"/>
    <mergeCell ref="A9:B9"/>
    <mergeCell ref="A5:B5"/>
    <mergeCell ref="A6:B6"/>
    <mergeCell ref="A7:B7"/>
  </mergeCells>
  <conditionalFormatting sqref="C9">
    <cfRule type="expression" dxfId="0" priority="1" stopIfTrue="1">
      <formula>C8&lt;C6</formula>
    </cfRule>
  </conditionalFormatting>
  <hyperlinks>
    <hyperlink ref="F14" r:id="rId2" display="Fringe Benefits" xr:uid="{00000000-0004-0000-0600-000000000000}"/>
    <hyperlink ref="F13" r:id="rId3" display="NIH Budget Instructions " xr:uid="{00000000-0004-0000-0600-000001000000}"/>
  </hyperlinks>
  <pageMargins left="0.7" right="0.7" top="0.75" bottom="0.75" header="0.3" footer="0.3"/>
  <pageSetup orientation="portrait" r:id="rId4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"/>
  <sheetViews>
    <sheetView workbookViewId="0">
      <selection activeCell="I18" sqref="I18"/>
    </sheetView>
  </sheetViews>
  <sheetFormatPr defaultRowHeight="12.75"/>
  <cols>
    <col min="1" max="1" width="20" bestFit="1" customWidth="1"/>
    <col min="2" max="3" width="11.7109375" customWidth="1"/>
    <col min="4" max="4" width="12.5703125" bestFit="1" customWidth="1"/>
    <col min="5" max="9" width="11.7109375" customWidth="1"/>
    <col min="10" max="12" width="9.140625" customWidth="1"/>
  </cols>
  <sheetData>
    <row r="1" spans="1:11">
      <c r="A1" s="899" t="s">
        <v>187</v>
      </c>
      <c r="B1" s="900"/>
      <c r="G1" s="132"/>
    </row>
    <row r="2" spans="1:11">
      <c r="A2" s="732" t="s">
        <v>188</v>
      </c>
      <c r="B2" s="733">
        <v>100000</v>
      </c>
      <c r="G2" s="208"/>
    </row>
    <row r="3" spans="1:11">
      <c r="A3" s="199" t="s">
        <v>189</v>
      </c>
      <c r="B3" s="200">
        <f>'Additional Calculations'!M2</f>
        <v>0.36330000000000001</v>
      </c>
    </row>
    <row r="4" spans="1:11">
      <c r="A4" s="199" t="s">
        <v>190</v>
      </c>
      <c r="B4" s="200">
        <f>'Additional Calculations'!M5</f>
        <v>0.39950000000000002</v>
      </c>
    </row>
    <row r="5" spans="1:11" ht="13.5" thickBot="1">
      <c r="A5" s="201" t="s">
        <v>191</v>
      </c>
      <c r="B5" s="202">
        <f>'Additional Calculations'!M3</f>
        <v>0.26819999999999999</v>
      </c>
    </row>
    <row r="6" spans="1:11">
      <c r="A6" s="206"/>
      <c r="B6" s="207"/>
    </row>
    <row r="7" spans="1:11" ht="13.5" thickBot="1">
      <c r="A7" s="59"/>
      <c r="B7" s="59"/>
      <c r="C7" s="59"/>
      <c r="D7" s="59"/>
      <c r="E7" s="59"/>
      <c r="F7" s="59"/>
      <c r="I7" s="195"/>
      <c r="J7" s="193"/>
      <c r="K7" s="194"/>
    </row>
    <row r="8" spans="1:11">
      <c r="A8" s="363" t="s">
        <v>192</v>
      </c>
      <c r="B8" s="364"/>
      <c r="C8" s="364"/>
      <c r="D8" s="364"/>
      <c r="E8" s="365"/>
      <c r="F8" s="193"/>
      <c r="G8" s="194"/>
    </row>
    <row r="9" spans="1:11">
      <c r="A9" s="367" t="s">
        <v>13</v>
      </c>
      <c r="B9" s="192">
        <v>0.75</v>
      </c>
      <c r="C9" s="59">
        <f>B9*12</f>
        <v>9</v>
      </c>
      <c r="D9" s="901" t="s">
        <v>193</v>
      </c>
      <c r="E9" s="902"/>
      <c r="F9" s="193"/>
      <c r="G9" s="194"/>
    </row>
    <row r="10" spans="1:11">
      <c r="A10" s="49"/>
      <c r="B10" s="1"/>
      <c r="C10" s="1"/>
      <c r="D10" s="193"/>
      <c r="E10" s="369"/>
      <c r="F10" s="193"/>
      <c r="G10" s="194"/>
    </row>
    <row r="11" spans="1:11" ht="23.25">
      <c r="A11" s="49"/>
      <c r="B11" s="1"/>
      <c r="C11" s="370" t="s">
        <v>165</v>
      </c>
      <c r="D11" s="198" t="s">
        <v>194</v>
      </c>
      <c r="E11" s="734" t="s">
        <v>168</v>
      </c>
      <c r="F11" s="193"/>
      <c r="G11" s="194"/>
    </row>
    <row r="12" spans="1:11" s="132" customFormat="1">
      <c r="A12" s="196" t="s">
        <v>170</v>
      </c>
      <c r="B12" s="194">
        <v>30000</v>
      </c>
      <c r="C12" s="371">
        <f>B12/B14</f>
        <v>0.14634146341463414</v>
      </c>
      <c r="D12" s="54">
        <f>ROUND(B12*$B$9,0)</f>
        <v>22500</v>
      </c>
      <c r="E12" s="735">
        <f>IF($D$14&gt;=$B$2,ROUND($B$2*$C12,0),$D12)</f>
        <v>14634</v>
      </c>
      <c r="F12" s="205"/>
      <c r="G12" s="45"/>
      <c r="H12" s="366"/>
    </row>
    <row r="13" spans="1:11">
      <c r="A13" s="196" t="s">
        <v>171</v>
      </c>
      <c r="B13" s="194">
        <v>175000</v>
      </c>
      <c r="C13" s="371">
        <f>B13/B14</f>
        <v>0.85365853658536583</v>
      </c>
      <c r="D13" s="54">
        <f>ROUND(B13*$B$9,0)</f>
        <v>131250</v>
      </c>
      <c r="E13" s="735">
        <f>IF($D$14&gt;=$B$2,ROUND($B$2*$C13,0),$D13)</f>
        <v>85366</v>
      </c>
      <c r="F13" s="193"/>
      <c r="G13" s="194"/>
      <c r="H13" s="366"/>
    </row>
    <row r="14" spans="1:11">
      <c r="A14" s="360" t="s">
        <v>195</v>
      </c>
      <c r="B14" s="361">
        <f t="shared" ref="B14:E14" si="0">SUM(B12:B13)</f>
        <v>205000</v>
      </c>
      <c r="C14" s="362">
        <f t="shared" si="0"/>
        <v>1</v>
      </c>
      <c r="D14" s="361">
        <f t="shared" si="0"/>
        <v>153750</v>
      </c>
      <c r="E14" s="736">
        <f t="shared" si="0"/>
        <v>100000</v>
      </c>
      <c r="F14" s="193"/>
      <c r="G14" s="194"/>
    </row>
    <row r="15" spans="1:11">
      <c r="A15" s="133"/>
      <c r="E15" s="132"/>
      <c r="J15" s="193"/>
      <c r="K15" s="194"/>
    </row>
    <row r="16" spans="1:11" ht="13.5" thickBot="1">
      <c r="J16" s="359"/>
    </row>
    <row r="17" spans="1:6">
      <c r="A17" s="363" t="s">
        <v>196</v>
      </c>
      <c r="B17" s="364"/>
      <c r="C17" s="364"/>
      <c r="D17" s="364"/>
      <c r="E17" s="365"/>
      <c r="F17" s="39"/>
    </row>
    <row r="18" spans="1:6">
      <c r="A18" s="367" t="s">
        <v>197</v>
      </c>
      <c r="B18" s="192">
        <v>0.66700000000000004</v>
      </c>
      <c r="C18" s="368">
        <f>B18*9</f>
        <v>6.0030000000000001</v>
      </c>
      <c r="D18" s="897"/>
      <c r="E18" s="898"/>
    </row>
    <row r="19" spans="1:6">
      <c r="A19" s="367" t="s">
        <v>198</v>
      </c>
      <c r="B19" s="192">
        <v>1</v>
      </c>
      <c r="C19" s="368">
        <f>B19*3</f>
        <v>3</v>
      </c>
      <c r="D19" s="897" t="s">
        <v>199</v>
      </c>
      <c r="E19" s="898"/>
    </row>
    <row r="20" spans="1:6">
      <c r="A20" s="49"/>
      <c r="B20" s="1"/>
      <c r="C20" s="1"/>
      <c r="D20" s="193"/>
      <c r="E20" s="369"/>
    </row>
    <row r="21" spans="1:6" ht="23.25">
      <c r="A21" s="49"/>
      <c r="B21" s="1"/>
      <c r="C21" s="198" t="s">
        <v>194</v>
      </c>
      <c r="D21" s="370" t="s">
        <v>165</v>
      </c>
      <c r="E21" s="734" t="s">
        <v>168</v>
      </c>
    </row>
    <row r="22" spans="1:6">
      <c r="A22" s="196" t="s">
        <v>200</v>
      </c>
      <c r="B22" s="194">
        <v>170000</v>
      </c>
      <c r="C22" s="54">
        <f>ROUND(B22*B18,0)</f>
        <v>113390</v>
      </c>
      <c r="D22" s="371">
        <f>C22/$C$24</f>
        <v>0.6723790322580645</v>
      </c>
      <c r="E22" s="735">
        <f>IF($C$24&gt;=$B$2,ROUND($B$2*$D22,0),$C22)</f>
        <v>67238</v>
      </c>
      <c r="F22" s="205"/>
    </row>
    <row r="23" spans="1:6">
      <c r="A23" s="196" t="s">
        <v>201</v>
      </c>
      <c r="B23" s="54">
        <f>ROUND(B22*0.025*13,0)</f>
        <v>55250</v>
      </c>
      <c r="C23" s="54">
        <f>ROUND(B23*B19,0)</f>
        <v>55250</v>
      </c>
      <c r="D23" s="371">
        <f>C23/$C$24</f>
        <v>0.3276209677419355</v>
      </c>
      <c r="E23" s="735">
        <f>IF($C$24&gt;=$B$2,ROUND($B$2*$D23,0),$C23)</f>
        <v>32762</v>
      </c>
    </row>
    <row r="24" spans="1:6">
      <c r="A24" s="725" t="s">
        <v>195</v>
      </c>
      <c r="B24" s="726">
        <f t="shared" ref="B24" si="1">SUM(B22:B23)</f>
        <v>225250</v>
      </c>
      <c r="C24" s="726">
        <f>SUM(C22:C23)</f>
        <v>168640</v>
      </c>
      <c r="D24" s="737">
        <f>SUM(D22:D23)</f>
        <v>1</v>
      </c>
      <c r="E24" s="736">
        <f>SUM(E22:E23)</f>
        <v>100000</v>
      </c>
    </row>
    <row r="25" spans="1:6">
      <c r="A25" s="133"/>
      <c r="E25" s="132"/>
    </row>
    <row r="26" spans="1:6">
      <c r="C26" s="197"/>
    </row>
    <row r="28" spans="1:6">
      <c r="A28" s="131"/>
    </row>
  </sheetData>
  <mergeCells count="4">
    <mergeCell ref="D18:E18"/>
    <mergeCell ref="D19:E19"/>
    <mergeCell ref="A1:B1"/>
    <mergeCell ref="D9:E9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02C8263409A4E938CD84E0B150F02" ma:contentTypeVersion="14" ma:contentTypeDescription="Create a new document." ma:contentTypeScope="" ma:versionID="d90cae2ce8f6aab9bb44cb423cc68ac1">
  <xsd:schema xmlns:xsd="http://www.w3.org/2001/XMLSchema" xmlns:xs="http://www.w3.org/2001/XMLSchema" xmlns:p="http://schemas.microsoft.com/office/2006/metadata/properties" xmlns:ns2="872c53d0-f01d-4081-abac-03e7dffce874" xmlns:ns3="b1935050-f9fd-41c3-9ad3-ea0051941f40" targetNamespace="http://schemas.microsoft.com/office/2006/metadata/properties" ma:root="true" ma:fieldsID="eb96e6d86e0bb86e34206077ac154756" ns2:_="" ns3:_="">
    <xsd:import namespace="872c53d0-f01d-4081-abac-03e7dffce874"/>
    <xsd:import namespace="b1935050-f9fd-41c3-9ad3-ea0051941f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c53d0-f01d-4081-abac-03e7dffce8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a0e4722-1f89-4d94-aae2-73cdf119404a}" ma:internalName="TaxCatchAll" ma:showField="CatchAllData" ma:web="872c53d0-f01d-4081-abac-03e7dffce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35050-f9fd-41c3-9ad3-ea0051941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935050-f9fd-41c3-9ad3-ea0051941f40">
      <Terms xmlns="http://schemas.microsoft.com/office/infopath/2007/PartnerControls"/>
    </lcf76f155ced4ddcb4097134ff3c332f>
    <TaxCatchAll xmlns="872c53d0-f01d-4081-abac-03e7dffce8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1586D2-9B87-4A9C-BA43-1DA5A6098D97}"/>
</file>

<file path=customXml/itemProps2.xml><?xml version="1.0" encoding="utf-8"?>
<ds:datastoreItem xmlns:ds="http://schemas.openxmlformats.org/officeDocument/2006/customXml" ds:itemID="{31E10EBB-ED5E-4B53-8CE9-C2525460A56A}"/>
</file>

<file path=customXml/itemProps3.xml><?xml version="1.0" encoding="utf-8"?>
<ds:datastoreItem xmlns:ds="http://schemas.openxmlformats.org/officeDocument/2006/customXml" ds:itemID="{923538CC-4274-44BE-8503-E4BD9A36A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Indiana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srotz@iu.edu;amiyahir@iu.edu;kjnewsom@iu.edu</dc:creator>
  <cp:keywords/>
  <dc:description/>
  <cp:lastModifiedBy>O'Donnell, Stephen</cp:lastModifiedBy>
  <cp:revision/>
  <dcterms:created xsi:type="dcterms:W3CDTF">2019-05-08T18:57:56Z</dcterms:created>
  <dcterms:modified xsi:type="dcterms:W3CDTF">2025-03-12T19:57:35Z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0x01010020902C8263409A4E938CD84E0B150F02</vt:lpwstr>
  </property>
  <property fmtid="{D5CDD505-2E9C-101B-9397-08002B2CF9AE}" pid="3" name="MediaServiceImageTags">
    <vt:lpwstr/>
  </property>
</Properties>
</file>