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06"/>
  <workbookPr/>
  <mc:AlternateContent xmlns:mc="http://schemas.openxmlformats.org/markup-compatibility/2006">
    <mc:Choice Requires="x15">
      <x15ac:absPath xmlns:x15ac="http://schemas.microsoft.com/office/spreadsheetml/2010/11/ac" url="C:\Users\sodonne\Documents\"/>
    </mc:Choice>
  </mc:AlternateContent>
  <xr:revisionPtr revIDLastSave="2490" documentId="8_{CAF835C2-5BF4-4E4A-91ED-75DA2DCE7AC5}" xr6:coauthVersionLast="47" xr6:coauthVersionMax="47" xr10:uidLastSave="{EBDB6408-53C4-4757-B848-C4A337D99DCA}"/>
  <bookViews>
    <workbookView xWindow="35130" yWindow="2115" windowWidth="21600" windowHeight="12735" xr2:uid="{00000000-000D-0000-FFFF-FFFF00000000}"/>
  </bookViews>
  <sheets>
    <sheet name="Indiana University" sheetId="1" r:id="rId1"/>
    <sheet name="Additional Calculatio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6" i="1" l="1"/>
  <c r="AO146" i="1"/>
  <c r="AI146" i="1"/>
  <c r="AC146" i="1"/>
  <c r="W146" i="1"/>
  <c r="U124" i="1"/>
  <c r="O124" i="1"/>
  <c r="AX145" i="1"/>
  <c r="AX144" i="1"/>
  <c r="AX143" i="1"/>
  <c r="AX142" i="1"/>
  <c r="AX141" i="1"/>
  <c r="AX140" i="1"/>
  <c r="AX139" i="1"/>
  <c r="AX138" i="1"/>
  <c r="AX137" i="1"/>
  <c r="AX136" i="1"/>
  <c r="AX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X122" i="1"/>
  <c r="AR145" i="1"/>
  <c r="AR144" i="1"/>
  <c r="AQ144" i="1"/>
  <c r="AR143" i="1"/>
  <c r="AQ143" i="1"/>
  <c r="AR142" i="1"/>
  <c r="AR141" i="1"/>
  <c r="AQ141" i="1"/>
  <c r="AR140" i="1"/>
  <c r="AQ140" i="1"/>
  <c r="AR139" i="1"/>
  <c r="AR138" i="1"/>
  <c r="AQ138" i="1"/>
  <c r="AR137" i="1"/>
  <c r="AQ137" i="1"/>
  <c r="AR136" i="1"/>
  <c r="AR135" i="1"/>
  <c r="AQ135" i="1"/>
  <c r="AR134" i="1"/>
  <c r="AQ134" i="1"/>
  <c r="AR133" i="1"/>
  <c r="AR132" i="1"/>
  <c r="AQ132" i="1"/>
  <c r="AR131" i="1"/>
  <c r="AQ131" i="1"/>
  <c r="AR130" i="1"/>
  <c r="AR129" i="1"/>
  <c r="AQ129" i="1"/>
  <c r="AR128" i="1"/>
  <c r="AQ128" i="1"/>
  <c r="AR127" i="1"/>
  <c r="AR126" i="1"/>
  <c r="AQ126" i="1"/>
  <c r="AR125" i="1"/>
  <c r="AQ125" i="1"/>
  <c r="AR124" i="1"/>
  <c r="AR123" i="1"/>
  <c r="AQ123" i="1"/>
  <c r="AR122" i="1"/>
  <c r="AQ122" i="1"/>
  <c r="AL145" i="1"/>
  <c r="AL144" i="1"/>
  <c r="AK144" i="1"/>
  <c r="AL143" i="1"/>
  <c r="AK143" i="1"/>
  <c r="AL142" i="1"/>
  <c r="AL141" i="1"/>
  <c r="AK141" i="1"/>
  <c r="AL140" i="1"/>
  <c r="AK140" i="1"/>
  <c r="AL139" i="1"/>
  <c r="AL138" i="1"/>
  <c r="AK138" i="1"/>
  <c r="AL137" i="1"/>
  <c r="AK137" i="1"/>
  <c r="AL136" i="1"/>
  <c r="AL135" i="1"/>
  <c r="AK135" i="1"/>
  <c r="AL134" i="1"/>
  <c r="AK134" i="1"/>
  <c r="AL133" i="1"/>
  <c r="AL132" i="1"/>
  <c r="AK132" i="1"/>
  <c r="AL131" i="1"/>
  <c r="AK131" i="1"/>
  <c r="AL130" i="1"/>
  <c r="AL129" i="1"/>
  <c r="AK129" i="1"/>
  <c r="AL128" i="1"/>
  <c r="AK128" i="1"/>
  <c r="AL127" i="1"/>
  <c r="AL126" i="1"/>
  <c r="AK126" i="1"/>
  <c r="AL125" i="1"/>
  <c r="AK125" i="1"/>
  <c r="AL124" i="1"/>
  <c r="AL123" i="1"/>
  <c r="AK123" i="1"/>
  <c r="AL122" i="1"/>
  <c r="AK122" i="1"/>
  <c r="AF145" i="1"/>
  <c r="AF144" i="1"/>
  <c r="AE144" i="1"/>
  <c r="AF143" i="1"/>
  <c r="AE143" i="1"/>
  <c r="AF142" i="1"/>
  <c r="AF141" i="1"/>
  <c r="AE141" i="1"/>
  <c r="AF140" i="1"/>
  <c r="AE140" i="1"/>
  <c r="AF139" i="1"/>
  <c r="AF138" i="1"/>
  <c r="AE138" i="1"/>
  <c r="AF137" i="1"/>
  <c r="AE137" i="1"/>
  <c r="AF136" i="1"/>
  <c r="AF135" i="1"/>
  <c r="AE135" i="1"/>
  <c r="AF134" i="1"/>
  <c r="AE134" i="1"/>
  <c r="AF133" i="1"/>
  <c r="AF132" i="1"/>
  <c r="AE132" i="1"/>
  <c r="AF131" i="1"/>
  <c r="AE131" i="1"/>
  <c r="AF130" i="1"/>
  <c r="AF129" i="1"/>
  <c r="AE129" i="1"/>
  <c r="AF128" i="1"/>
  <c r="AE128" i="1"/>
  <c r="AF127" i="1"/>
  <c r="AF126" i="1"/>
  <c r="AE126" i="1"/>
  <c r="AF125" i="1"/>
  <c r="AE125" i="1"/>
  <c r="AF124" i="1"/>
  <c r="AF123" i="1"/>
  <c r="AE123" i="1"/>
  <c r="AF122" i="1"/>
  <c r="AE122" i="1"/>
  <c r="Z145" i="1"/>
  <c r="Z144" i="1"/>
  <c r="Y144" i="1"/>
  <c r="Z143" i="1"/>
  <c r="Y143" i="1"/>
  <c r="Z142" i="1"/>
  <c r="Z141" i="1"/>
  <c r="Y141" i="1"/>
  <c r="Z140" i="1"/>
  <c r="Y140" i="1"/>
  <c r="Z139" i="1"/>
  <c r="Z138" i="1"/>
  <c r="Y138" i="1"/>
  <c r="Z137" i="1"/>
  <c r="Y137" i="1"/>
  <c r="Z136" i="1"/>
  <c r="Z135" i="1"/>
  <c r="Y135" i="1"/>
  <c r="Z134" i="1"/>
  <c r="Y134" i="1"/>
  <c r="Z133" i="1"/>
  <c r="Z132" i="1"/>
  <c r="Y132" i="1"/>
  <c r="Z131" i="1"/>
  <c r="Y131" i="1"/>
  <c r="Z130" i="1"/>
  <c r="Z129" i="1"/>
  <c r="Y129" i="1"/>
  <c r="Z128" i="1"/>
  <c r="Y128" i="1"/>
  <c r="Z127" i="1"/>
  <c r="Z126" i="1"/>
  <c r="Y126" i="1"/>
  <c r="Z125" i="1"/>
  <c r="Y125" i="1"/>
  <c r="Z124" i="1"/>
  <c r="Y124" i="1"/>
  <c r="Z123" i="1"/>
  <c r="Y123" i="1"/>
  <c r="Z122" i="1"/>
  <c r="Y122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L67" i="1"/>
  <c r="AL68" i="1"/>
  <c r="AL69" i="1"/>
  <c r="AL70" i="1"/>
  <c r="AL71" i="1"/>
  <c r="AL72" i="1"/>
  <c r="AL73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AM109" i="1"/>
  <c r="AO109" i="1"/>
  <c r="AM110" i="1"/>
  <c r="AO110" i="1"/>
  <c r="AM111" i="1"/>
  <c r="AO111" i="1"/>
  <c r="AM112" i="1"/>
  <c r="AO112" i="1"/>
  <c r="AO108" i="1"/>
  <c r="AM108" i="1"/>
  <c r="AG109" i="1"/>
  <c r="AI109" i="1"/>
  <c r="AG110" i="1"/>
  <c r="AI110" i="1"/>
  <c r="AG111" i="1"/>
  <c r="AI111" i="1"/>
  <c r="AG112" i="1"/>
  <c r="AI112" i="1"/>
  <c r="AI108" i="1"/>
  <c r="AG108" i="1"/>
  <c r="AC109" i="1"/>
  <c r="AC110" i="1"/>
  <c r="AC111" i="1"/>
  <c r="AC112" i="1"/>
  <c r="AC108" i="1"/>
  <c r="AA109" i="1"/>
  <c r="AA110" i="1"/>
  <c r="AA111" i="1"/>
  <c r="AA112" i="1"/>
  <c r="AA108" i="1"/>
  <c r="W109" i="1"/>
  <c r="W110" i="1"/>
  <c r="W111" i="1"/>
  <c r="W112" i="1"/>
  <c r="W108" i="1"/>
  <c r="U109" i="1"/>
  <c r="U110" i="1"/>
  <c r="U111" i="1"/>
  <c r="U112" i="1"/>
  <c r="U108" i="1"/>
  <c r="AX118" i="1"/>
  <c r="AU118" i="1"/>
  <c r="AS118" i="1"/>
  <c r="AW118" i="1" s="1"/>
  <c r="AR118" i="1"/>
  <c r="AQ118" i="1"/>
  <c r="AL118" i="1"/>
  <c r="AK118" i="1"/>
  <c r="AF118" i="1"/>
  <c r="AE118" i="1"/>
  <c r="Z118" i="1"/>
  <c r="Y118" i="1"/>
  <c r="T118" i="1"/>
  <c r="S118" i="1"/>
  <c r="AX117" i="1"/>
  <c r="AU117" i="1"/>
  <c r="AS117" i="1"/>
  <c r="AW117" i="1" s="1"/>
  <c r="AR117" i="1"/>
  <c r="AQ117" i="1"/>
  <c r="AL117" i="1"/>
  <c r="AK117" i="1"/>
  <c r="AF117" i="1"/>
  <c r="AE117" i="1"/>
  <c r="Z117" i="1"/>
  <c r="Y117" i="1"/>
  <c r="T117" i="1"/>
  <c r="S117" i="1"/>
  <c r="AX116" i="1"/>
  <c r="AU116" i="1"/>
  <c r="AS116" i="1"/>
  <c r="AW116" i="1" s="1"/>
  <c r="AR116" i="1"/>
  <c r="AQ116" i="1"/>
  <c r="AL116" i="1"/>
  <c r="AK116" i="1"/>
  <c r="AF116" i="1"/>
  <c r="AE116" i="1"/>
  <c r="Z116" i="1"/>
  <c r="Y116" i="1"/>
  <c r="T116" i="1"/>
  <c r="S116" i="1"/>
  <c r="AX115" i="1"/>
  <c r="AU115" i="1"/>
  <c r="AS115" i="1"/>
  <c r="AW115" i="1" s="1"/>
  <c r="AR115" i="1"/>
  <c r="AQ115" i="1"/>
  <c r="AL115" i="1"/>
  <c r="AK115" i="1"/>
  <c r="AF115" i="1"/>
  <c r="AE115" i="1"/>
  <c r="Z115" i="1"/>
  <c r="Y115" i="1"/>
  <c r="T115" i="1"/>
  <c r="S115" i="1"/>
  <c r="AX114" i="1"/>
  <c r="AU114" i="1"/>
  <c r="AS114" i="1"/>
  <c r="AW114" i="1" s="1"/>
  <c r="AR114" i="1"/>
  <c r="AQ114" i="1"/>
  <c r="AL114" i="1"/>
  <c r="AK114" i="1"/>
  <c r="AF114" i="1"/>
  <c r="AE114" i="1"/>
  <c r="Z114" i="1"/>
  <c r="Y114" i="1"/>
  <c r="T114" i="1"/>
  <c r="S114" i="1"/>
  <c r="AX113" i="1"/>
  <c r="AU113" i="1"/>
  <c r="AS113" i="1"/>
  <c r="AW113" i="1" s="1"/>
  <c r="AR113" i="1"/>
  <c r="AQ113" i="1"/>
  <c r="AL113" i="1"/>
  <c r="AK113" i="1"/>
  <c r="AF113" i="1"/>
  <c r="AE113" i="1"/>
  <c r="Z113" i="1"/>
  <c r="Y113" i="1"/>
  <c r="T113" i="1"/>
  <c r="S113" i="1"/>
  <c r="AX106" i="1"/>
  <c r="AU106" i="1"/>
  <c r="AS106" i="1"/>
  <c r="AW106" i="1" s="1"/>
  <c r="AR106" i="1"/>
  <c r="AQ106" i="1"/>
  <c r="AL106" i="1"/>
  <c r="AK106" i="1"/>
  <c r="AF106" i="1"/>
  <c r="AE106" i="1"/>
  <c r="Z106" i="1"/>
  <c r="Y106" i="1"/>
  <c r="T106" i="1"/>
  <c r="S106" i="1"/>
  <c r="AX105" i="1"/>
  <c r="AU105" i="1"/>
  <c r="AS105" i="1"/>
  <c r="AW105" i="1" s="1"/>
  <c r="AR105" i="1"/>
  <c r="AQ105" i="1"/>
  <c r="AL105" i="1"/>
  <c r="AK105" i="1"/>
  <c r="AF105" i="1"/>
  <c r="AE105" i="1"/>
  <c r="Z105" i="1"/>
  <c r="Y105" i="1"/>
  <c r="T105" i="1"/>
  <c r="S105" i="1"/>
  <c r="AZ11" i="1"/>
  <c r="BA11" i="1"/>
  <c r="BB11" i="1"/>
  <c r="BC11" i="1"/>
  <c r="BD11" i="1"/>
  <c r="AZ12" i="1"/>
  <c r="BA12" i="1"/>
  <c r="BB12" i="1"/>
  <c r="BC12" i="1"/>
  <c r="BD12" i="1"/>
  <c r="AZ13" i="1"/>
  <c r="BA13" i="1"/>
  <c r="BB13" i="1"/>
  <c r="BC13" i="1"/>
  <c r="BD13" i="1"/>
  <c r="AZ14" i="1"/>
  <c r="BA14" i="1"/>
  <c r="BB14" i="1"/>
  <c r="BC14" i="1"/>
  <c r="BD14" i="1"/>
  <c r="AZ15" i="1"/>
  <c r="BA15" i="1"/>
  <c r="BB15" i="1"/>
  <c r="BC15" i="1"/>
  <c r="BD15" i="1"/>
  <c r="AZ16" i="1"/>
  <c r="BA16" i="1"/>
  <c r="BB16" i="1"/>
  <c r="BC16" i="1"/>
  <c r="BD16" i="1"/>
  <c r="AZ17" i="1"/>
  <c r="BA17" i="1"/>
  <c r="BB17" i="1"/>
  <c r="BC17" i="1"/>
  <c r="BD17" i="1"/>
  <c r="AZ18" i="1"/>
  <c r="BA18" i="1"/>
  <c r="BB18" i="1"/>
  <c r="BC18" i="1"/>
  <c r="BD18" i="1"/>
  <c r="AZ19" i="1"/>
  <c r="BA19" i="1"/>
  <c r="BB19" i="1"/>
  <c r="BC19" i="1"/>
  <c r="BD19" i="1"/>
  <c r="AZ20" i="1"/>
  <c r="BA20" i="1"/>
  <c r="BB20" i="1"/>
  <c r="BC20" i="1"/>
  <c r="BD20" i="1"/>
  <c r="AZ21" i="1"/>
  <c r="BA21" i="1"/>
  <c r="BB21" i="1"/>
  <c r="BC21" i="1"/>
  <c r="BD21" i="1"/>
  <c r="AZ22" i="1"/>
  <c r="BA22" i="1"/>
  <c r="BB22" i="1"/>
  <c r="BC22" i="1"/>
  <c r="BD22" i="1"/>
  <c r="AZ23" i="1"/>
  <c r="BA23" i="1"/>
  <c r="BB23" i="1"/>
  <c r="BC23" i="1"/>
  <c r="BD23" i="1"/>
  <c r="AZ24" i="1"/>
  <c r="BA24" i="1"/>
  <c r="BB24" i="1"/>
  <c r="BC24" i="1"/>
  <c r="BD24" i="1"/>
  <c r="AZ25" i="1"/>
  <c r="BA25" i="1"/>
  <c r="BB25" i="1"/>
  <c r="BC25" i="1"/>
  <c r="BD25" i="1"/>
  <c r="AZ26" i="1"/>
  <c r="BA26" i="1"/>
  <c r="BB26" i="1"/>
  <c r="BC26" i="1"/>
  <c r="BD26" i="1"/>
  <c r="AZ27" i="1"/>
  <c r="BA27" i="1"/>
  <c r="BB27" i="1"/>
  <c r="BC27" i="1"/>
  <c r="BD27" i="1"/>
  <c r="AZ28" i="1"/>
  <c r="BA28" i="1"/>
  <c r="BB28" i="1"/>
  <c r="BC28" i="1"/>
  <c r="BD28" i="1"/>
  <c r="AZ29" i="1"/>
  <c r="BA29" i="1"/>
  <c r="BB29" i="1"/>
  <c r="BC29" i="1"/>
  <c r="BD29" i="1"/>
  <c r="AZ30" i="1"/>
  <c r="BA30" i="1"/>
  <c r="BB30" i="1"/>
  <c r="BC30" i="1"/>
  <c r="BD30" i="1"/>
  <c r="AZ31" i="1"/>
  <c r="BA31" i="1"/>
  <c r="BB31" i="1"/>
  <c r="BC31" i="1"/>
  <c r="BD31" i="1"/>
  <c r="AZ32" i="1"/>
  <c r="BA32" i="1"/>
  <c r="BB32" i="1"/>
  <c r="BC32" i="1"/>
  <c r="BD32" i="1"/>
  <c r="AZ33" i="1"/>
  <c r="BA33" i="1"/>
  <c r="BB33" i="1"/>
  <c r="BC33" i="1"/>
  <c r="BD33" i="1"/>
  <c r="AZ34" i="1"/>
  <c r="BA34" i="1"/>
  <c r="BB34" i="1"/>
  <c r="BC34" i="1"/>
  <c r="BD34" i="1"/>
  <c r="AZ35" i="1"/>
  <c r="BA35" i="1"/>
  <c r="BB35" i="1"/>
  <c r="BC35" i="1"/>
  <c r="BD35" i="1"/>
  <c r="AZ36" i="1"/>
  <c r="BA36" i="1"/>
  <c r="BB36" i="1"/>
  <c r="BC36" i="1"/>
  <c r="BD36" i="1"/>
  <c r="AZ37" i="1"/>
  <c r="BA37" i="1"/>
  <c r="BB37" i="1"/>
  <c r="BC37" i="1"/>
  <c r="BD37" i="1"/>
  <c r="AZ38" i="1"/>
  <c r="BA38" i="1"/>
  <c r="BB38" i="1"/>
  <c r="BC38" i="1"/>
  <c r="BD38" i="1"/>
  <c r="AZ39" i="1"/>
  <c r="BA39" i="1"/>
  <c r="BB39" i="1"/>
  <c r="BC39" i="1"/>
  <c r="BD39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P10" i="1"/>
  <c r="AO10" i="1"/>
  <c r="AN10" i="1"/>
  <c r="AM10" i="1"/>
  <c r="AJ10" i="1"/>
  <c r="AI10" i="1"/>
  <c r="AH10" i="1"/>
  <c r="AG10" i="1"/>
  <c r="AD10" i="1"/>
  <c r="AC10" i="1"/>
  <c r="AB10" i="1"/>
  <c r="AA10" i="1"/>
  <c r="X10" i="1"/>
  <c r="W10" i="1"/>
  <c r="V10" i="1"/>
  <c r="U10" i="1"/>
  <c r="Q10" i="1"/>
  <c r="O110" i="1"/>
  <c r="Q110" i="1"/>
  <c r="S110" i="1"/>
  <c r="T110" i="1"/>
  <c r="Y110" i="1"/>
  <c r="Z110" i="1"/>
  <c r="AE110" i="1"/>
  <c r="AF110" i="1"/>
  <c r="AK110" i="1"/>
  <c r="AL110" i="1"/>
  <c r="AQ110" i="1"/>
  <c r="AR110" i="1"/>
  <c r="AS110" i="1"/>
  <c r="AU110" i="1"/>
  <c r="AW110" i="1"/>
  <c r="AX110" i="1"/>
  <c r="O111" i="1"/>
  <c r="Q111" i="1"/>
  <c r="S111" i="1"/>
  <c r="T111" i="1"/>
  <c r="Y111" i="1"/>
  <c r="Z111" i="1"/>
  <c r="AE111" i="1"/>
  <c r="AF111" i="1"/>
  <c r="AK111" i="1"/>
  <c r="AL111" i="1"/>
  <c r="AQ111" i="1"/>
  <c r="AR111" i="1"/>
  <c r="AS111" i="1"/>
  <c r="AU111" i="1"/>
  <c r="AW111" i="1"/>
  <c r="AX111" i="1"/>
  <c r="O112" i="1"/>
  <c r="Q112" i="1"/>
  <c r="S112" i="1"/>
  <c r="T112" i="1"/>
  <c r="Y112" i="1"/>
  <c r="Z112" i="1"/>
  <c r="AE112" i="1"/>
  <c r="AF112" i="1"/>
  <c r="AK112" i="1"/>
  <c r="AL112" i="1"/>
  <c r="AQ112" i="1"/>
  <c r="AR112" i="1"/>
  <c r="AS112" i="1"/>
  <c r="AU112" i="1"/>
  <c r="AW112" i="1"/>
  <c r="AX112" i="1"/>
  <c r="AM145" i="1"/>
  <c r="AQ145" i="1" s="1"/>
  <c r="AG145" i="1"/>
  <c r="AK145" i="1" s="1"/>
  <c r="AA145" i="1"/>
  <c r="AE145" i="1" s="1"/>
  <c r="U145" i="1"/>
  <c r="Y145" i="1" s="1"/>
  <c r="T145" i="1"/>
  <c r="O145" i="1"/>
  <c r="AS144" i="1"/>
  <c r="AW144" i="1" s="1"/>
  <c r="T144" i="1"/>
  <c r="S144" i="1"/>
  <c r="AS143" i="1"/>
  <c r="AW143" i="1" s="1"/>
  <c r="T143" i="1"/>
  <c r="S143" i="1"/>
  <c r="AM142" i="1"/>
  <c r="AQ142" i="1" s="1"/>
  <c r="AG142" i="1"/>
  <c r="AK142" i="1" s="1"/>
  <c r="AA142" i="1"/>
  <c r="AE142" i="1" s="1"/>
  <c r="U142" i="1"/>
  <c r="Y142" i="1" s="1"/>
  <c r="T142" i="1"/>
  <c r="O142" i="1"/>
  <c r="AS141" i="1"/>
  <c r="AW141" i="1" s="1"/>
  <c r="T141" i="1"/>
  <c r="S141" i="1"/>
  <c r="AS140" i="1"/>
  <c r="AW140" i="1" s="1"/>
  <c r="T140" i="1"/>
  <c r="S140" i="1"/>
  <c r="AM139" i="1"/>
  <c r="AQ139" i="1" s="1"/>
  <c r="AG139" i="1"/>
  <c r="AK139" i="1" s="1"/>
  <c r="AA139" i="1"/>
  <c r="AE139" i="1" s="1"/>
  <c r="U139" i="1"/>
  <c r="Y139" i="1" s="1"/>
  <c r="T139" i="1"/>
  <c r="O139" i="1"/>
  <c r="AS138" i="1"/>
  <c r="AW138" i="1" s="1"/>
  <c r="T138" i="1"/>
  <c r="S138" i="1"/>
  <c r="AS137" i="1"/>
  <c r="AW137" i="1" s="1"/>
  <c r="T137" i="1"/>
  <c r="S137" i="1"/>
  <c r="AM136" i="1"/>
  <c r="AQ136" i="1" s="1"/>
  <c r="AG136" i="1"/>
  <c r="AK136" i="1" s="1"/>
  <c r="AA136" i="1"/>
  <c r="AE136" i="1" s="1"/>
  <c r="U136" i="1"/>
  <c r="Y136" i="1" s="1"/>
  <c r="T136" i="1"/>
  <c r="O136" i="1"/>
  <c r="AS135" i="1"/>
  <c r="AW135" i="1" s="1"/>
  <c r="T135" i="1"/>
  <c r="S135" i="1"/>
  <c r="AS134" i="1"/>
  <c r="AW134" i="1" s="1"/>
  <c r="T134" i="1"/>
  <c r="S134" i="1"/>
  <c r="AM133" i="1"/>
  <c r="AQ133" i="1" s="1"/>
  <c r="AG133" i="1"/>
  <c r="AK133" i="1" s="1"/>
  <c r="AA133" i="1"/>
  <c r="AE133" i="1" s="1"/>
  <c r="U133" i="1"/>
  <c r="Y133" i="1" s="1"/>
  <c r="T133" i="1"/>
  <c r="O133" i="1"/>
  <c r="AS132" i="1"/>
  <c r="AW132" i="1" s="1"/>
  <c r="T132" i="1"/>
  <c r="S132" i="1"/>
  <c r="AS131" i="1"/>
  <c r="AW131" i="1" s="1"/>
  <c r="T131" i="1"/>
  <c r="S131" i="1"/>
  <c r="AM130" i="1"/>
  <c r="AQ130" i="1" s="1"/>
  <c r="AG130" i="1"/>
  <c r="AK130" i="1" s="1"/>
  <c r="AA130" i="1"/>
  <c r="AE130" i="1" s="1"/>
  <c r="U130" i="1"/>
  <c r="Y130" i="1" s="1"/>
  <c r="T130" i="1"/>
  <c r="O130" i="1"/>
  <c r="AS129" i="1"/>
  <c r="AW129" i="1" s="1"/>
  <c r="T129" i="1"/>
  <c r="S129" i="1"/>
  <c r="AS128" i="1"/>
  <c r="AW128" i="1" s="1"/>
  <c r="T128" i="1"/>
  <c r="S128" i="1"/>
  <c r="AM127" i="1"/>
  <c r="AQ127" i="1" s="1"/>
  <c r="AG127" i="1"/>
  <c r="AK127" i="1" s="1"/>
  <c r="AA127" i="1"/>
  <c r="AE127" i="1" s="1"/>
  <c r="U127" i="1"/>
  <c r="Y127" i="1" s="1"/>
  <c r="T127" i="1"/>
  <c r="O127" i="1"/>
  <c r="AS126" i="1"/>
  <c r="AW126" i="1" s="1"/>
  <c r="T126" i="1"/>
  <c r="S126" i="1"/>
  <c r="AS125" i="1"/>
  <c r="AW125" i="1" s="1"/>
  <c r="T125" i="1"/>
  <c r="S125" i="1"/>
  <c r="AR10" i="1"/>
  <c r="AL10" i="1"/>
  <c r="Y10" i="1"/>
  <c r="S80" i="1"/>
  <c r="T80" i="1"/>
  <c r="Y80" i="1"/>
  <c r="Z80" i="1"/>
  <c r="AE80" i="1"/>
  <c r="AF80" i="1"/>
  <c r="AK80" i="1"/>
  <c r="AL80" i="1"/>
  <c r="AQ80" i="1"/>
  <c r="AR80" i="1"/>
  <c r="AS80" i="1"/>
  <c r="AU80" i="1"/>
  <c r="AW80" i="1"/>
  <c r="AX80" i="1"/>
  <c r="AP104" i="1"/>
  <c r="AO119" i="1" s="1"/>
  <c r="AN104" i="1"/>
  <c r="AM119" i="1" s="1"/>
  <c r="AJ104" i="1"/>
  <c r="AI119" i="1" s="1"/>
  <c r="AH104" i="1"/>
  <c r="AG119" i="1" s="1"/>
  <c r="AD104" i="1"/>
  <c r="AC119" i="1" s="1"/>
  <c r="AB104" i="1"/>
  <c r="AA119" i="1" s="1"/>
  <c r="X104" i="1"/>
  <c r="W119" i="1" s="1"/>
  <c r="V104" i="1"/>
  <c r="U119" i="1" s="1"/>
  <c r="R104" i="1"/>
  <c r="P104" i="1"/>
  <c r="S101" i="1"/>
  <c r="T101" i="1"/>
  <c r="Y101" i="1"/>
  <c r="Z101" i="1"/>
  <c r="AE101" i="1"/>
  <c r="AF101" i="1"/>
  <c r="AK101" i="1"/>
  <c r="AL101" i="1"/>
  <c r="AQ101" i="1"/>
  <c r="AR101" i="1"/>
  <c r="AS101" i="1"/>
  <c r="AU101" i="1"/>
  <c r="AW101" i="1"/>
  <c r="AX101" i="1"/>
  <c r="S102" i="1"/>
  <c r="T102" i="1"/>
  <c r="Y102" i="1"/>
  <c r="Z102" i="1"/>
  <c r="AE102" i="1"/>
  <c r="AF102" i="1"/>
  <c r="AK102" i="1"/>
  <c r="AL102" i="1"/>
  <c r="AQ102" i="1"/>
  <c r="AR102" i="1"/>
  <c r="AS102" i="1"/>
  <c r="AU102" i="1"/>
  <c r="AW102" i="1"/>
  <c r="AX102" i="1"/>
  <c r="S103" i="1"/>
  <c r="T103" i="1"/>
  <c r="Y103" i="1"/>
  <c r="Z103" i="1"/>
  <c r="AE103" i="1"/>
  <c r="AF103" i="1"/>
  <c r="AK103" i="1"/>
  <c r="AL103" i="1"/>
  <c r="AQ103" i="1"/>
  <c r="AR103" i="1"/>
  <c r="AS103" i="1"/>
  <c r="AU103" i="1"/>
  <c r="AW103" i="1"/>
  <c r="AX103" i="1"/>
  <c r="S93" i="1"/>
  <c r="T93" i="1"/>
  <c r="Y93" i="1"/>
  <c r="Z93" i="1"/>
  <c r="AE93" i="1"/>
  <c r="AF93" i="1"/>
  <c r="AK93" i="1"/>
  <c r="AL93" i="1"/>
  <c r="AQ93" i="1"/>
  <c r="AR93" i="1"/>
  <c r="AS93" i="1"/>
  <c r="AU93" i="1"/>
  <c r="AW93" i="1"/>
  <c r="AX93" i="1"/>
  <c r="A44" i="1"/>
  <c r="B44" i="1"/>
  <c r="A48" i="1"/>
  <c r="B48" i="1"/>
  <c r="N48" i="1"/>
  <c r="A49" i="1"/>
  <c r="B49" i="1"/>
  <c r="N49" i="1"/>
  <c r="A50" i="1"/>
  <c r="B50" i="1"/>
  <c r="N50" i="1"/>
  <c r="A51" i="1"/>
  <c r="B51" i="1"/>
  <c r="N51" i="1"/>
  <c r="A52" i="1"/>
  <c r="B52" i="1"/>
  <c r="N52" i="1"/>
  <c r="A53" i="1"/>
  <c r="B53" i="1"/>
  <c r="N53" i="1"/>
  <c r="A54" i="1"/>
  <c r="B54" i="1"/>
  <c r="N54" i="1"/>
  <c r="A55" i="1"/>
  <c r="B55" i="1"/>
  <c r="N55" i="1"/>
  <c r="A56" i="1"/>
  <c r="B56" i="1"/>
  <c r="N56" i="1"/>
  <c r="A57" i="1"/>
  <c r="B57" i="1"/>
  <c r="N57" i="1"/>
  <c r="A58" i="1"/>
  <c r="B58" i="1"/>
  <c r="N58" i="1"/>
  <c r="A59" i="1"/>
  <c r="B59" i="1"/>
  <c r="N59" i="1"/>
  <c r="A60" i="1"/>
  <c r="B60" i="1"/>
  <c r="N60" i="1"/>
  <c r="A61" i="1"/>
  <c r="B61" i="1"/>
  <c r="N61" i="1"/>
  <c r="A62" i="1"/>
  <c r="B62" i="1"/>
  <c r="N62" i="1"/>
  <c r="A63" i="1"/>
  <c r="B63" i="1"/>
  <c r="N63" i="1"/>
  <c r="A64" i="1"/>
  <c r="B64" i="1"/>
  <c r="N64" i="1"/>
  <c r="A65" i="1"/>
  <c r="B65" i="1"/>
  <c r="N65" i="1"/>
  <c r="A66" i="1"/>
  <c r="B66" i="1"/>
  <c r="N66" i="1"/>
  <c r="A67" i="1"/>
  <c r="B67" i="1"/>
  <c r="N67" i="1"/>
  <c r="A68" i="1"/>
  <c r="B68" i="1"/>
  <c r="N68" i="1"/>
  <c r="A69" i="1"/>
  <c r="B69" i="1"/>
  <c r="N69" i="1"/>
  <c r="A70" i="1"/>
  <c r="B70" i="1"/>
  <c r="N70" i="1"/>
  <c r="A71" i="1"/>
  <c r="B71" i="1"/>
  <c r="N71" i="1"/>
  <c r="A72" i="1"/>
  <c r="B72" i="1"/>
  <c r="N72" i="1"/>
  <c r="A73" i="1"/>
  <c r="B73" i="1"/>
  <c r="N73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F69" i="1"/>
  <c r="AX69" i="1"/>
  <c r="T70" i="1"/>
  <c r="AF70" i="1"/>
  <c r="AX70" i="1"/>
  <c r="T71" i="1"/>
  <c r="Z71" i="1"/>
  <c r="AF71" i="1"/>
  <c r="AX71" i="1"/>
  <c r="T72" i="1"/>
  <c r="Z72" i="1"/>
  <c r="AF72" i="1"/>
  <c r="AX72" i="1"/>
  <c r="T73" i="1"/>
  <c r="Z73" i="1"/>
  <c r="AF73" i="1"/>
  <c r="AX73" i="1"/>
  <c r="O69" i="1"/>
  <c r="Q69" i="1"/>
  <c r="O70" i="1"/>
  <c r="Q70" i="1"/>
  <c r="O71" i="1"/>
  <c r="Q71" i="1"/>
  <c r="O72" i="1"/>
  <c r="Q72" i="1"/>
  <c r="O73" i="1"/>
  <c r="Q73" i="1"/>
  <c r="I13" i="2"/>
  <c r="S69" i="1" l="1"/>
  <c r="AO73" i="1"/>
  <c r="AM73" i="1"/>
  <c r="AQ73" i="1" s="1"/>
  <c r="AI73" i="1"/>
  <c r="AG73" i="1"/>
  <c r="AK73" i="1" s="1"/>
  <c r="AC73" i="1"/>
  <c r="AA73" i="1"/>
  <c r="W73" i="1"/>
  <c r="U73" i="1"/>
  <c r="AO72" i="1"/>
  <c r="AM72" i="1"/>
  <c r="AQ72" i="1" s="1"/>
  <c r="AI72" i="1"/>
  <c r="AG72" i="1"/>
  <c r="AK72" i="1" s="1"/>
  <c r="AC72" i="1"/>
  <c r="AA72" i="1"/>
  <c r="W72" i="1"/>
  <c r="U72" i="1"/>
  <c r="AO71" i="1"/>
  <c r="AM71" i="1"/>
  <c r="AQ71" i="1" s="1"/>
  <c r="AI71" i="1"/>
  <c r="AG71" i="1"/>
  <c r="AK71" i="1" s="1"/>
  <c r="AC71" i="1"/>
  <c r="AA71" i="1"/>
  <c r="W71" i="1"/>
  <c r="U71" i="1"/>
  <c r="AO70" i="1"/>
  <c r="AM70" i="1"/>
  <c r="AQ70" i="1" s="1"/>
  <c r="AI70" i="1"/>
  <c r="AG70" i="1"/>
  <c r="AK70" i="1" s="1"/>
  <c r="AC70" i="1"/>
  <c r="AA70" i="1"/>
  <c r="W70" i="1"/>
  <c r="U70" i="1"/>
  <c r="Y70" i="1" s="1"/>
  <c r="AO69" i="1"/>
  <c r="AM69" i="1"/>
  <c r="AQ69" i="1" s="1"/>
  <c r="AI69" i="1"/>
  <c r="AG69" i="1"/>
  <c r="AK69" i="1" s="1"/>
  <c r="AC69" i="1"/>
  <c r="AA69" i="1"/>
  <c r="W69" i="1"/>
  <c r="U69" i="1"/>
  <c r="Y69" i="1" s="1"/>
  <c r="AO68" i="1"/>
  <c r="AM68" i="1"/>
  <c r="AQ68" i="1" s="1"/>
  <c r="AI68" i="1"/>
  <c r="AG68" i="1"/>
  <c r="AK68" i="1" s="1"/>
  <c r="AC68" i="1"/>
  <c r="AA68" i="1"/>
  <c r="AE68" i="1" s="1"/>
  <c r="W68" i="1"/>
  <c r="U68" i="1"/>
  <c r="Y68" i="1" s="1"/>
  <c r="Q68" i="1"/>
  <c r="O68" i="1"/>
  <c r="S68" i="1" s="1"/>
  <c r="AO67" i="1"/>
  <c r="AM67" i="1"/>
  <c r="AQ67" i="1" s="1"/>
  <c r="AI67" i="1"/>
  <c r="AG67" i="1"/>
  <c r="AK67" i="1" s="1"/>
  <c r="AC67" i="1"/>
  <c r="AA67" i="1"/>
  <c r="AE67" i="1" s="1"/>
  <c r="W67" i="1"/>
  <c r="U67" i="1"/>
  <c r="Y67" i="1" s="1"/>
  <c r="Q67" i="1"/>
  <c r="O67" i="1"/>
  <c r="S67" i="1" s="1"/>
  <c r="AO66" i="1"/>
  <c r="AM66" i="1"/>
  <c r="AQ66" i="1" s="1"/>
  <c r="AI66" i="1"/>
  <c r="AG66" i="1"/>
  <c r="AK66" i="1" s="1"/>
  <c r="AC66" i="1"/>
  <c r="AA66" i="1"/>
  <c r="AE66" i="1" s="1"/>
  <c r="W66" i="1"/>
  <c r="U66" i="1"/>
  <c r="Y66" i="1" s="1"/>
  <c r="Q66" i="1"/>
  <c r="O66" i="1"/>
  <c r="S66" i="1" s="1"/>
  <c r="AO65" i="1"/>
  <c r="AM65" i="1"/>
  <c r="AQ65" i="1" s="1"/>
  <c r="AI65" i="1"/>
  <c r="AG65" i="1"/>
  <c r="AK65" i="1" s="1"/>
  <c r="AC65" i="1"/>
  <c r="AA65" i="1"/>
  <c r="AE65" i="1" s="1"/>
  <c r="W65" i="1"/>
  <c r="U65" i="1"/>
  <c r="Y65" i="1" s="1"/>
  <c r="Q65" i="1"/>
  <c r="O65" i="1"/>
  <c r="S65" i="1" s="1"/>
  <c r="AO64" i="1"/>
  <c r="AM64" i="1"/>
  <c r="AQ64" i="1" s="1"/>
  <c r="AI64" i="1"/>
  <c r="AG64" i="1"/>
  <c r="AK64" i="1" s="1"/>
  <c r="AC64" i="1"/>
  <c r="AA64" i="1"/>
  <c r="AE64" i="1" s="1"/>
  <c r="W64" i="1"/>
  <c r="U64" i="1"/>
  <c r="Y64" i="1" s="1"/>
  <c r="Q64" i="1"/>
  <c r="O64" i="1"/>
  <c r="S64" i="1" s="1"/>
  <c r="AO63" i="1"/>
  <c r="AM63" i="1"/>
  <c r="AQ63" i="1" s="1"/>
  <c r="AI63" i="1"/>
  <c r="AG63" i="1"/>
  <c r="AK63" i="1" s="1"/>
  <c r="AC63" i="1"/>
  <c r="AA63" i="1"/>
  <c r="AE63" i="1" s="1"/>
  <c r="W63" i="1"/>
  <c r="U63" i="1"/>
  <c r="Y63" i="1" s="1"/>
  <c r="Q63" i="1"/>
  <c r="O63" i="1"/>
  <c r="S63" i="1" s="1"/>
  <c r="AO62" i="1"/>
  <c r="AM62" i="1"/>
  <c r="AQ62" i="1" s="1"/>
  <c r="AI62" i="1"/>
  <c r="AG62" i="1"/>
  <c r="AK62" i="1" s="1"/>
  <c r="AC62" i="1"/>
  <c r="AA62" i="1"/>
  <c r="AE62" i="1" s="1"/>
  <c r="W62" i="1"/>
  <c r="U62" i="1"/>
  <c r="Y62" i="1" s="1"/>
  <c r="Q62" i="1"/>
  <c r="O62" i="1"/>
  <c r="S62" i="1" s="1"/>
  <c r="AO61" i="1"/>
  <c r="AM61" i="1"/>
  <c r="AQ61" i="1" s="1"/>
  <c r="AI61" i="1"/>
  <c r="AG61" i="1"/>
  <c r="AK61" i="1" s="1"/>
  <c r="AC61" i="1"/>
  <c r="AA61" i="1"/>
  <c r="AE61" i="1" s="1"/>
  <c r="W61" i="1"/>
  <c r="U61" i="1"/>
  <c r="Y61" i="1" s="1"/>
  <c r="Q61" i="1"/>
  <c r="O61" i="1"/>
  <c r="S61" i="1" s="1"/>
  <c r="AO60" i="1"/>
  <c r="AM60" i="1"/>
  <c r="AQ60" i="1" s="1"/>
  <c r="AI60" i="1"/>
  <c r="AG60" i="1"/>
  <c r="AK60" i="1" s="1"/>
  <c r="AC60" i="1"/>
  <c r="AA60" i="1"/>
  <c r="AE60" i="1" s="1"/>
  <c r="W60" i="1"/>
  <c r="U60" i="1"/>
  <c r="Y60" i="1" s="1"/>
  <c r="Q60" i="1"/>
  <c r="O60" i="1"/>
  <c r="S60" i="1" s="1"/>
  <c r="AO59" i="1"/>
  <c r="AM59" i="1"/>
  <c r="AQ59" i="1" s="1"/>
  <c r="AI59" i="1"/>
  <c r="AG59" i="1"/>
  <c r="AK59" i="1" s="1"/>
  <c r="AC59" i="1"/>
  <c r="AA59" i="1"/>
  <c r="AE59" i="1" s="1"/>
  <c r="W59" i="1"/>
  <c r="U59" i="1"/>
  <c r="Y59" i="1" s="1"/>
  <c r="Q59" i="1"/>
  <c r="O59" i="1"/>
  <c r="S59" i="1" s="1"/>
  <c r="AO58" i="1"/>
  <c r="AM58" i="1"/>
  <c r="AQ58" i="1" s="1"/>
  <c r="AI58" i="1"/>
  <c r="AG58" i="1"/>
  <c r="AK58" i="1" s="1"/>
  <c r="AC58" i="1"/>
  <c r="AA58" i="1"/>
  <c r="AE58" i="1" s="1"/>
  <c r="W58" i="1"/>
  <c r="U58" i="1"/>
  <c r="Y58" i="1" s="1"/>
  <c r="Q58" i="1"/>
  <c r="O58" i="1"/>
  <c r="S58" i="1" s="1"/>
  <c r="AO57" i="1"/>
  <c r="AM57" i="1"/>
  <c r="AQ57" i="1" s="1"/>
  <c r="AI57" i="1"/>
  <c r="AG57" i="1"/>
  <c r="AK57" i="1" s="1"/>
  <c r="AC57" i="1"/>
  <c r="AA57" i="1"/>
  <c r="AE57" i="1" s="1"/>
  <c r="W57" i="1"/>
  <c r="U57" i="1"/>
  <c r="Y57" i="1" s="1"/>
  <c r="Q57" i="1"/>
  <c r="O57" i="1"/>
  <c r="S57" i="1" s="1"/>
  <c r="AO56" i="1"/>
  <c r="AM56" i="1"/>
  <c r="AQ56" i="1" s="1"/>
  <c r="AI56" i="1"/>
  <c r="AG56" i="1"/>
  <c r="AK56" i="1" s="1"/>
  <c r="AC56" i="1"/>
  <c r="AA56" i="1"/>
  <c r="AE56" i="1" s="1"/>
  <c r="W56" i="1"/>
  <c r="U56" i="1"/>
  <c r="Y56" i="1" s="1"/>
  <c r="Q56" i="1"/>
  <c r="O56" i="1"/>
  <c r="S56" i="1" s="1"/>
  <c r="AO55" i="1"/>
  <c r="AM55" i="1"/>
  <c r="AQ55" i="1" s="1"/>
  <c r="AI55" i="1"/>
  <c r="AG55" i="1"/>
  <c r="AK55" i="1" s="1"/>
  <c r="AC55" i="1"/>
  <c r="AA55" i="1"/>
  <c r="AE55" i="1" s="1"/>
  <c r="W55" i="1"/>
  <c r="U55" i="1"/>
  <c r="Y55" i="1" s="1"/>
  <c r="Q55" i="1"/>
  <c r="O55" i="1"/>
  <c r="S55" i="1" s="1"/>
  <c r="O146" i="1"/>
  <c r="U146" i="1"/>
  <c r="AM54" i="1"/>
  <c r="AO54" i="1"/>
  <c r="AG54" i="1"/>
  <c r="AI54" i="1"/>
  <c r="AA54" i="1"/>
  <c r="AC54" i="1"/>
  <c r="U54" i="1"/>
  <c r="W54" i="1"/>
  <c r="O54" i="1"/>
  <c r="Q54" i="1"/>
  <c r="AM53" i="1"/>
  <c r="AO53" i="1"/>
  <c r="AG53" i="1"/>
  <c r="AI53" i="1"/>
  <c r="AA53" i="1"/>
  <c r="AC53" i="1"/>
  <c r="U53" i="1"/>
  <c r="W53" i="1"/>
  <c r="O53" i="1"/>
  <c r="Q53" i="1"/>
  <c r="AM52" i="1"/>
  <c r="AO52" i="1"/>
  <c r="AG52" i="1"/>
  <c r="AI52" i="1"/>
  <c r="AA52" i="1"/>
  <c r="AC52" i="1"/>
  <c r="U52" i="1"/>
  <c r="W52" i="1"/>
  <c r="O52" i="1"/>
  <c r="Q52" i="1"/>
  <c r="AM51" i="1"/>
  <c r="AO51" i="1"/>
  <c r="AG51" i="1"/>
  <c r="AI51" i="1"/>
  <c r="AA51" i="1"/>
  <c r="AC51" i="1"/>
  <c r="U51" i="1"/>
  <c r="W51" i="1"/>
  <c r="O51" i="1"/>
  <c r="Q51" i="1"/>
  <c r="AM50" i="1"/>
  <c r="AO50" i="1"/>
  <c r="AG50" i="1"/>
  <c r="AI50" i="1"/>
  <c r="AA50" i="1"/>
  <c r="AC50" i="1"/>
  <c r="U50" i="1"/>
  <c r="W50" i="1"/>
  <c r="O50" i="1"/>
  <c r="Q50" i="1"/>
  <c r="AM49" i="1"/>
  <c r="AO49" i="1"/>
  <c r="AG49" i="1"/>
  <c r="AI49" i="1"/>
  <c r="AA49" i="1"/>
  <c r="AC49" i="1"/>
  <c r="U49" i="1"/>
  <c r="W49" i="1"/>
  <c r="O49" i="1"/>
  <c r="Q49" i="1"/>
  <c r="AM48" i="1"/>
  <c r="AO48" i="1"/>
  <c r="AG48" i="1"/>
  <c r="AI48" i="1"/>
  <c r="AA48" i="1"/>
  <c r="AC48" i="1"/>
  <c r="U48" i="1"/>
  <c r="W48" i="1"/>
  <c r="O48" i="1"/>
  <c r="Q48" i="1"/>
  <c r="AU10" i="1"/>
  <c r="AS145" i="1"/>
  <c r="AW145" i="1" s="1"/>
  <c r="S145" i="1"/>
  <c r="AS142" i="1"/>
  <c r="AW142" i="1" s="1"/>
  <c r="S142" i="1"/>
  <c r="AS139" i="1"/>
  <c r="AW139" i="1" s="1"/>
  <c r="S139" i="1"/>
  <c r="AS136" i="1"/>
  <c r="AW136" i="1" s="1"/>
  <c r="S136" i="1"/>
  <c r="AS133" i="1"/>
  <c r="AW133" i="1" s="1"/>
  <c r="S133" i="1"/>
  <c r="AS130" i="1"/>
  <c r="AW130" i="1" s="1"/>
  <c r="S130" i="1"/>
  <c r="AS127" i="1"/>
  <c r="AW127" i="1" s="1"/>
  <c r="S127" i="1"/>
  <c r="Z10" i="1"/>
  <c r="AF10" i="1"/>
  <c r="AE73" i="1"/>
  <c r="Y73" i="1"/>
  <c r="AU73" i="1"/>
  <c r="S73" i="1"/>
  <c r="AS73" i="1"/>
  <c r="AW73" i="1" s="1"/>
  <c r="AE72" i="1"/>
  <c r="Y72" i="1"/>
  <c r="AU72" i="1"/>
  <c r="S72" i="1"/>
  <c r="AS72" i="1"/>
  <c r="AW72" i="1" s="1"/>
  <c r="AE71" i="1"/>
  <c r="Y71" i="1"/>
  <c r="AU71" i="1"/>
  <c r="S71" i="1"/>
  <c r="AS71" i="1"/>
  <c r="AW71" i="1" s="1"/>
  <c r="AE70" i="1"/>
  <c r="AU70" i="1"/>
  <c r="S70" i="1"/>
  <c r="AS70" i="1"/>
  <c r="AW70" i="1" s="1"/>
  <c r="AE69" i="1"/>
  <c r="AU69" i="1"/>
  <c r="AS69" i="1"/>
  <c r="AW69" i="1" s="1"/>
  <c r="AU68" i="1"/>
  <c r="AS68" i="1"/>
  <c r="AW68" i="1" s="1"/>
  <c r="AU67" i="1"/>
  <c r="AS67" i="1"/>
  <c r="AW67" i="1" s="1"/>
  <c r="AU66" i="1"/>
  <c r="AS66" i="1"/>
  <c r="AW66" i="1" s="1"/>
  <c r="AU65" i="1"/>
  <c r="AS65" i="1"/>
  <c r="AW65" i="1" s="1"/>
  <c r="AU64" i="1"/>
  <c r="AS64" i="1"/>
  <c r="AW64" i="1" s="1"/>
  <c r="AU63" i="1"/>
  <c r="AS63" i="1"/>
  <c r="AW63" i="1" s="1"/>
  <c r="AU62" i="1"/>
  <c r="AS62" i="1"/>
  <c r="AW62" i="1" s="1"/>
  <c r="AU61" i="1"/>
  <c r="AS61" i="1"/>
  <c r="AW61" i="1" s="1"/>
  <c r="AU60" i="1"/>
  <c r="AS60" i="1"/>
  <c r="AW60" i="1" s="1"/>
  <c r="AU59" i="1"/>
  <c r="AS59" i="1"/>
  <c r="AW59" i="1" s="1"/>
  <c r="AU58" i="1"/>
  <c r="AS58" i="1"/>
  <c r="AW58" i="1" s="1"/>
  <c r="AU57" i="1"/>
  <c r="AS57" i="1"/>
  <c r="AW57" i="1" s="1"/>
  <c r="AU56" i="1"/>
  <c r="AS56" i="1"/>
  <c r="AW56" i="1" s="1"/>
  <c r="AU55" i="1"/>
  <c r="AS55" i="1"/>
  <c r="AW55" i="1" s="1"/>
  <c r="AU54" i="1"/>
  <c r="AS54" i="1"/>
  <c r="AW54" i="1" s="1"/>
  <c r="AU53" i="1"/>
  <c r="AS53" i="1"/>
  <c r="AW53" i="1" s="1"/>
  <c r="AU52" i="1"/>
  <c r="AS52" i="1"/>
  <c r="AW52" i="1" s="1"/>
  <c r="AU51" i="1"/>
  <c r="AS51" i="1"/>
  <c r="AW51" i="1" s="1"/>
  <c r="AU50" i="1"/>
  <c r="AS50" i="1"/>
  <c r="AW50" i="1" s="1"/>
  <c r="AO82" i="1"/>
  <c r="AM82" i="1"/>
  <c r="Q109" i="1"/>
  <c r="O109" i="1"/>
  <c r="Q108" i="1"/>
  <c r="Q119" i="1" s="1"/>
  <c r="O108" i="1"/>
  <c r="O119" i="1" s="1"/>
  <c r="S108" i="1"/>
  <c r="S123" i="1"/>
  <c r="S122" i="1"/>
  <c r="S100" i="1"/>
  <c r="S99" i="1"/>
  <c r="S98" i="1"/>
  <c r="AE91" i="1"/>
  <c r="AX76" i="1"/>
  <c r="B45" i="1"/>
  <c r="B46" i="1"/>
  <c r="B47" i="1"/>
  <c r="AU146" i="1"/>
  <c r="AS123" i="1"/>
  <c r="AW123" i="1" s="1"/>
  <c r="AS122" i="1"/>
  <c r="AW122" i="1" s="1"/>
  <c r="AU100" i="1"/>
  <c r="AS100" i="1"/>
  <c r="AU99" i="1"/>
  <c r="AS99" i="1"/>
  <c r="AU98" i="1"/>
  <c r="AV104" i="1" s="1"/>
  <c r="AS98" i="1"/>
  <c r="AT104" i="1" s="1"/>
  <c r="AU94" i="1"/>
  <c r="AS94" i="1"/>
  <c r="AU92" i="1"/>
  <c r="AS92" i="1"/>
  <c r="AU91" i="1"/>
  <c r="AS91" i="1"/>
  <c r="AU90" i="1"/>
  <c r="AS90" i="1"/>
  <c r="AU86" i="1"/>
  <c r="AS86" i="1"/>
  <c r="AU85" i="1"/>
  <c r="AS85" i="1"/>
  <c r="AU81" i="1"/>
  <c r="AS81" i="1"/>
  <c r="AU79" i="1"/>
  <c r="AS79" i="1"/>
  <c r="AX154" i="1"/>
  <c r="AX152" i="1"/>
  <c r="AX148" i="1"/>
  <c r="AX146" i="1"/>
  <c r="AX109" i="1"/>
  <c r="AX108" i="1"/>
  <c r="AX100" i="1"/>
  <c r="AX99" i="1"/>
  <c r="AX98" i="1"/>
  <c r="AX95" i="1"/>
  <c r="AX94" i="1"/>
  <c r="AX92" i="1"/>
  <c r="AX91" i="1"/>
  <c r="AX90" i="1"/>
  <c r="AX87" i="1"/>
  <c r="AX86" i="1"/>
  <c r="AX85" i="1"/>
  <c r="AX82" i="1"/>
  <c r="AX81" i="1"/>
  <c r="AX79" i="1"/>
  <c r="AX49" i="1"/>
  <c r="AX48" i="1"/>
  <c r="AX47" i="1"/>
  <c r="AX46" i="1"/>
  <c r="AX45" i="1"/>
  <c r="AX44" i="1"/>
  <c r="AR154" i="1"/>
  <c r="AR152" i="1"/>
  <c r="AR148" i="1"/>
  <c r="AR146" i="1"/>
  <c r="AR109" i="1"/>
  <c r="AR108" i="1"/>
  <c r="AR100" i="1"/>
  <c r="AQ100" i="1"/>
  <c r="AR99" i="1"/>
  <c r="AQ99" i="1"/>
  <c r="AR98" i="1"/>
  <c r="AQ98" i="1"/>
  <c r="AR104" i="1" s="1"/>
  <c r="AR95" i="1"/>
  <c r="AR94" i="1"/>
  <c r="AQ94" i="1"/>
  <c r="AR92" i="1"/>
  <c r="AQ92" i="1"/>
  <c r="AR91" i="1"/>
  <c r="AQ91" i="1"/>
  <c r="AR90" i="1"/>
  <c r="AQ90" i="1"/>
  <c r="AR87" i="1"/>
  <c r="AR86" i="1"/>
  <c r="AQ86" i="1"/>
  <c r="AR85" i="1"/>
  <c r="AQ85" i="1"/>
  <c r="AR82" i="1"/>
  <c r="AR81" i="1"/>
  <c r="AQ81" i="1"/>
  <c r="AR79" i="1"/>
  <c r="AQ79" i="1"/>
  <c r="AR45" i="1"/>
  <c r="AR44" i="1"/>
  <c r="AL154" i="1"/>
  <c r="AL152" i="1"/>
  <c r="AL148" i="1"/>
  <c r="AL146" i="1"/>
  <c r="AL109" i="1"/>
  <c r="AL108" i="1"/>
  <c r="AL100" i="1"/>
  <c r="AK100" i="1"/>
  <c r="AL99" i="1"/>
  <c r="AK99" i="1"/>
  <c r="AL98" i="1"/>
  <c r="AK98" i="1"/>
  <c r="AL104" i="1" s="1"/>
  <c r="AL95" i="1"/>
  <c r="AL94" i="1"/>
  <c r="AK94" i="1"/>
  <c r="AL92" i="1"/>
  <c r="AK92" i="1"/>
  <c r="AL91" i="1"/>
  <c r="AK91" i="1"/>
  <c r="AL90" i="1"/>
  <c r="AK90" i="1"/>
  <c r="AL87" i="1"/>
  <c r="AL86" i="1"/>
  <c r="AK86" i="1"/>
  <c r="AL85" i="1"/>
  <c r="AK85" i="1"/>
  <c r="AL82" i="1"/>
  <c r="AL81" i="1"/>
  <c r="AK81" i="1"/>
  <c r="AL79" i="1"/>
  <c r="AK79" i="1"/>
  <c r="AL45" i="1"/>
  <c r="AL44" i="1"/>
  <c r="AF154" i="1"/>
  <c r="AF152" i="1"/>
  <c r="AF148" i="1"/>
  <c r="AF146" i="1"/>
  <c r="AF109" i="1"/>
  <c r="AF108" i="1"/>
  <c r="AF100" i="1"/>
  <c r="AE100" i="1"/>
  <c r="AF99" i="1"/>
  <c r="AE99" i="1"/>
  <c r="AF98" i="1"/>
  <c r="AE98" i="1"/>
  <c r="AF104" i="1" s="1"/>
  <c r="AF95" i="1"/>
  <c r="AF94" i="1"/>
  <c r="AE94" i="1"/>
  <c r="AF92" i="1"/>
  <c r="AE92" i="1"/>
  <c r="AF91" i="1"/>
  <c r="AF90" i="1"/>
  <c r="AE90" i="1"/>
  <c r="AF87" i="1"/>
  <c r="AF86" i="1"/>
  <c r="AE86" i="1"/>
  <c r="AF85" i="1"/>
  <c r="AE85" i="1"/>
  <c r="AF82" i="1"/>
  <c r="AF81" i="1"/>
  <c r="AE81" i="1"/>
  <c r="AF79" i="1"/>
  <c r="AE79" i="1"/>
  <c r="AF45" i="1"/>
  <c r="AF44" i="1"/>
  <c r="Z154" i="1"/>
  <c r="Z152" i="1"/>
  <c r="Z148" i="1"/>
  <c r="Z146" i="1"/>
  <c r="Z109" i="1"/>
  <c r="Z108" i="1"/>
  <c r="Z100" i="1"/>
  <c r="Y100" i="1"/>
  <c r="Z99" i="1"/>
  <c r="Y99" i="1"/>
  <c r="Z98" i="1"/>
  <c r="Y98" i="1"/>
  <c r="Z104" i="1" s="1"/>
  <c r="Z95" i="1"/>
  <c r="Z94" i="1"/>
  <c r="Y94" i="1"/>
  <c r="Z92" i="1"/>
  <c r="Y92" i="1"/>
  <c r="Z91" i="1"/>
  <c r="Y91" i="1"/>
  <c r="Z90" i="1"/>
  <c r="Y90" i="1"/>
  <c r="Z87" i="1"/>
  <c r="Z86" i="1"/>
  <c r="Y86" i="1"/>
  <c r="Z85" i="1"/>
  <c r="Y85" i="1"/>
  <c r="Z82" i="1"/>
  <c r="Z81" i="1"/>
  <c r="Y81" i="1"/>
  <c r="Z79" i="1"/>
  <c r="Y79" i="1"/>
  <c r="Z45" i="1"/>
  <c r="Z44" i="1"/>
  <c r="T154" i="1"/>
  <c r="T152" i="1"/>
  <c r="T148" i="1"/>
  <c r="T146" i="1"/>
  <c r="T124" i="1"/>
  <c r="T123" i="1"/>
  <c r="T122" i="1"/>
  <c r="T109" i="1"/>
  <c r="T108" i="1"/>
  <c r="T100" i="1"/>
  <c r="T99" i="1"/>
  <c r="T98" i="1"/>
  <c r="T95" i="1"/>
  <c r="T94" i="1"/>
  <c r="S94" i="1"/>
  <c r="T92" i="1"/>
  <c r="S92" i="1"/>
  <c r="T91" i="1"/>
  <c r="S91" i="1"/>
  <c r="T90" i="1"/>
  <c r="S90" i="1"/>
  <c r="T87" i="1"/>
  <c r="T86" i="1"/>
  <c r="S86" i="1"/>
  <c r="T85" i="1"/>
  <c r="S85" i="1"/>
  <c r="T82" i="1"/>
  <c r="T81" i="1"/>
  <c r="S81" i="1"/>
  <c r="T79" i="1"/>
  <c r="S79" i="1"/>
  <c r="T46" i="1"/>
  <c r="T45" i="1"/>
  <c r="T44" i="1"/>
  <c r="S146" i="1" l="1"/>
  <c r="S54" i="1"/>
  <c r="Y54" i="1"/>
  <c r="AE54" i="1"/>
  <c r="AK54" i="1"/>
  <c r="AQ54" i="1"/>
  <c r="S53" i="1"/>
  <c r="Y53" i="1"/>
  <c r="AE53" i="1"/>
  <c r="AK53" i="1"/>
  <c r="AQ53" i="1"/>
  <c r="S52" i="1"/>
  <c r="Y52" i="1"/>
  <c r="AE52" i="1"/>
  <c r="AK52" i="1"/>
  <c r="AQ52" i="1"/>
  <c r="S51" i="1"/>
  <c r="Y51" i="1"/>
  <c r="AE51" i="1"/>
  <c r="AK51" i="1"/>
  <c r="AQ51" i="1"/>
  <c r="S50" i="1"/>
  <c r="Y50" i="1"/>
  <c r="AE50" i="1"/>
  <c r="AK50" i="1"/>
  <c r="AQ50" i="1"/>
  <c r="S49" i="1"/>
  <c r="Y49" i="1"/>
  <c r="AE49" i="1"/>
  <c r="AK49" i="1"/>
  <c r="AQ49" i="1"/>
  <c r="S48" i="1"/>
  <c r="Y48" i="1"/>
  <c r="AE48" i="1"/>
  <c r="AK48" i="1"/>
  <c r="AQ48" i="1"/>
  <c r="T104" i="1"/>
  <c r="AQ82" i="1"/>
  <c r="S109" i="1"/>
  <c r="AW81" i="1"/>
  <c r="AW90" i="1"/>
  <c r="AW86" i="1"/>
  <c r="AW85" i="1"/>
  <c r="AW79" i="1"/>
  <c r="AW99" i="1"/>
  <c r="AW91" i="1"/>
  <c r="AW98" i="1"/>
  <c r="AW92" i="1"/>
  <c r="AW100" i="1"/>
  <c r="AW94" i="1"/>
  <c r="AD40" i="1"/>
  <c r="AB40" i="1"/>
  <c r="X40" i="1"/>
  <c r="V40" i="1"/>
  <c r="R10" i="1"/>
  <c r="AP40" i="1"/>
  <c r="AN40" i="1"/>
  <c r="AJ40" i="1"/>
  <c r="AH40" i="1"/>
  <c r="AM124" i="1"/>
  <c r="AG124" i="1"/>
  <c r="AO95" i="1"/>
  <c r="AM95" i="1"/>
  <c r="AO87" i="1"/>
  <c r="AM87" i="1"/>
  <c r="AI95" i="1"/>
  <c r="AG95" i="1"/>
  <c r="AI87" i="1"/>
  <c r="AG87" i="1"/>
  <c r="AI82" i="1"/>
  <c r="AG82" i="1"/>
  <c r="AG146" i="1" l="1"/>
  <c r="AK124" i="1"/>
  <c r="AM146" i="1"/>
  <c r="AQ124" i="1"/>
  <c r="S119" i="1"/>
  <c r="R40" i="1"/>
  <c r="AV10" i="1"/>
  <c r="AX104" i="1"/>
  <c r="AQ95" i="1"/>
  <c r="AK82" i="1"/>
  <c r="AQ87" i="1"/>
  <c r="AQ108" i="1"/>
  <c r="AK95" i="1"/>
  <c r="AQ109" i="1"/>
  <c r="AK108" i="1"/>
  <c r="AK109" i="1"/>
  <c r="AK87" i="1"/>
  <c r="AK119" i="1" l="1"/>
  <c r="AQ119" i="1"/>
  <c r="Z40" i="1"/>
  <c r="AL40" i="1"/>
  <c r="AF40" i="1"/>
  <c r="AR40" i="1"/>
  <c r="AV40" i="1"/>
  <c r="AK146" i="1"/>
  <c r="AQ146" i="1"/>
  <c r="Y108" i="1"/>
  <c r="AC95" i="1"/>
  <c r="AC87" i="1"/>
  <c r="AC82" i="1"/>
  <c r="AA124" i="1"/>
  <c r="W95" i="1"/>
  <c r="AA95" i="1"/>
  <c r="AA87" i="1"/>
  <c r="W87" i="1"/>
  <c r="U87" i="1"/>
  <c r="Q87" i="1"/>
  <c r="O87" i="1"/>
  <c r="W82" i="1"/>
  <c r="AA82" i="1"/>
  <c r="A45" i="1"/>
  <c r="A46" i="1"/>
  <c r="A47" i="1"/>
  <c r="AA146" i="1" l="1"/>
  <c r="AS146" i="1" s="1"/>
  <c r="AE124" i="1"/>
  <c r="AE82" i="1"/>
  <c r="AE87" i="1"/>
  <c r="AE95" i="1"/>
  <c r="S87" i="1"/>
  <c r="AU109" i="1"/>
  <c r="AU87" i="1"/>
  <c r="AU108" i="1"/>
  <c r="AU119" i="1" s="1"/>
  <c r="AS87" i="1"/>
  <c r="AE108" i="1"/>
  <c r="AE109" i="1"/>
  <c r="Y87" i="1"/>
  <c r="Y109" i="1"/>
  <c r="Y119" i="1" s="1"/>
  <c r="AE119" i="1" l="1"/>
  <c r="AW87" i="1"/>
  <c r="AE146" i="1"/>
  <c r="F36" i="2"/>
  <c r="F37" i="2"/>
  <c r="F38" i="2"/>
  <c r="F39" i="2"/>
  <c r="F40" i="2"/>
  <c r="F41" i="2"/>
  <c r="F42" i="2"/>
  <c r="F43" i="2"/>
  <c r="F35" i="2"/>
  <c r="N45" i="1" l="1"/>
  <c r="N46" i="1"/>
  <c r="N47" i="1"/>
  <c r="N44" i="1"/>
  <c r="AO44" i="1" l="1"/>
  <c r="AM44" i="1"/>
  <c r="AI44" i="1"/>
  <c r="AG44" i="1"/>
  <c r="AC44" i="1"/>
  <c r="AA44" i="1"/>
  <c r="W44" i="1"/>
  <c r="U44" i="1"/>
  <c r="AM47" i="1"/>
  <c r="AO47" i="1"/>
  <c r="AG47" i="1"/>
  <c r="AI47" i="1"/>
  <c r="AA47" i="1"/>
  <c r="AC47" i="1"/>
  <c r="U47" i="1"/>
  <c r="W47" i="1"/>
  <c r="O47" i="1"/>
  <c r="Q47" i="1"/>
  <c r="AM46" i="1"/>
  <c r="AO46" i="1"/>
  <c r="AG46" i="1"/>
  <c r="AI46" i="1"/>
  <c r="AA46" i="1"/>
  <c r="AC46" i="1"/>
  <c r="U46" i="1"/>
  <c r="W46" i="1"/>
  <c r="AO45" i="1"/>
  <c r="AM45" i="1"/>
  <c r="AI45" i="1"/>
  <c r="AG45" i="1"/>
  <c r="AC45" i="1"/>
  <c r="AA45" i="1"/>
  <c r="W45" i="1"/>
  <c r="U45" i="1"/>
  <c r="Q44" i="1"/>
  <c r="S47" i="1" l="1"/>
  <c r="Y47" i="1"/>
  <c r="AE47" i="1"/>
  <c r="AK47" i="1"/>
  <c r="AQ47" i="1"/>
  <c r="Y46" i="1"/>
  <c r="AE46" i="1"/>
  <c r="AK46" i="1"/>
  <c r="AQ46" i="1"/>
  <c r="AO74" i="1"/>
  <c r="AC74" i="1"/>
  <c r="AC76" i="1" s="1"/>
  <c r="AC148" i="1" s="1"/>
  <c r="AC151" i="1" s="1"/>
  <c r="AC152" i="1" s="1"/>
  <c r="AA74" i="1"/>
  <c r="W74" i="1"/>
  <c r="AI74" i="1"/>
  <c r="AM74" i="1"/>
  <c r="AG74" i="1"/>
  <c r="Y44" i="1"/>
  <c r="AK44" i="1"/>
  <c r="AE44" i="1"/>
  <c r="AS109" i="1"/>
  <c r="AW109" i="1" s="1"/>
  <c r="AQ44" i="1"/>
  <c r="AQ45" i="1"/>
  <c r="AK45" i="1"/>
  <c r="AE45" i="1"/>
  <c r="C9" i="2"/>
  <c r="AQ74" i="1" l="1"/>
  <c r="AE74" i="1"/>
  <c r="AK74" i="1"/>
  <c r="AI76" i="1"/>
  <c r="AI148" i="1" s="1"/>
  <c r="AI151" i="1" s="1"/>
  <c r="AI152" i="1" s="1"/>
  <c r="AO76" i="1"/>
  <c r="AO148" i="1" s="1"/>
  <c r="AO151" i="1" s="1"/>
  <c r="C49" i="2"/>
  <c r="B49" i="2" s="1"/>
  <c r="C48" i="2"/>
  <c r="B48" i="2" s="1"/>
  <c r="C47" i="2"/>
  <c r="B47" i="2" s="1"/>
  <c r="C46" i="2"/>
  <c r="B46" i="2" s="1"/>
  <c r="C45" i="2"/>
  <c r="B45" i="2" s="1"/>
  <c r="C44" i="2"/>
  <c r="A44" i="2"/>
  <c r="C43" i="2"/>
  <c r="B43" i="2" s="1"/>
  <c r="C42" i="2"/>
  <c r="B42" i="2" s="1"/>
  <c r="C41" i="2"/>
  <c r="B41" i="2" s="1"/>
  <c r="C40" i="2"/>
  <c r="B40" i="2" s="1"/>
  <c r="C39" i="2"/>
  <c r="A39" i="2" s="1"/>
  <c r="C38" i="2"/>
  <c r="B38" i="2" s="1"/>
  <c r="C37" i="2"/>
  <c r="B37" i="2" s="1"/>
  <c r="C36" i="2"/>
  <c r="B36" i="2" s="1"/>
  <c r="C35" i="2"/>
  <c r="B35" i="2" s="1"/>
  <c r="E29" i="2"/>
  <c r="E28" i="2"/>
  <c r="E27" i="2"/>
  <c r="E26" i="2"/>
  <c r="D25" i="2"/>
  <c r="E25" i="2" s="1"/>
  <c r="E24" i="2"/>
  <c r="E23" i="2"/>
  <c r="E22" i="2"/>
  <c r="B17" i="2"/>
  <c r="C16" i="2" s="1"/>
  <c r="D16" i="2" s="1"/>
  <c r="F16" i="2" s="1"/>
  <c r="I15" i="2"/>
  <c r="I14" i="2"/>
  <c r="E8" i="2"/>
  <c r="AM76" i="1" l="1"/>
  <c r="AG76" i="1"/>
  <c r="AA76" i="1"/>
  <c r="W76" i="1"/>
  <c r="W148" i="1" s="1"/>
  <c r="W151" i="1" s="1"/>
  <c r="C15" i="2"/>
  <c r="D15" i="2" s="1"/>
  <c r="F15" i="2" s="1"/>
  <c r="E30" i="2"/>
  <c r="U74" i="1"/>
  <c r="AU44" i="1"/>
  <c r="W152" i="1" l="1"/>
  <c r="AE76" i="1"/>
  <c r="AA148" i="1"/>
  <c r="AK76" i="1"/>
  <c r="AG148" i="1"/>
  <c r="AQ76" i="1"/>
  <c r="AM148" i="1"/>
  <c r="AQ148" i="1"/>
  <c r="Y45" i="1"/>
  <c r="Y74" i="1" s="1"/>
  <c r="AK148" i="1"/>
  <c r="Q45" i="1"/>
  <c r="AU45" i="1" s="1"/>
  <c r="Q46" i="1"/>
  <c r="AU46" i="1" s="1"/>
  <c r="AU47" i="1"/>
  <c r="AU48" i="1"/>
  <c r="AU49" i="1"/>
  <c r="D17" i="2"/>
  <c r="Q74" i="1" l="1"/>
  <c r="AU74" i="1"/>
  <c r="O10" i="1"/>
  <c r="AS10" i="1" s="1"/>
  <c r="S10" i="1" l="1"/>
  <c r="AS108" i="1" l="1"/>
  <c r="U95" i="1"/>
  <c r="Y95" i="1" s="1"/>
  <c r="Q95" i="1"/>
  <c r="AU95" i="1" s="1"/>
  <c r="O95" i="1"/>
  <c r="U82" i="1"/>
  <c r="Y82" i="1" s="1"/>
  <c r="Q82" i="1"/>
  <c r="AU82" i="1" s="1"/>
  <c r="O82" i="1"/>
  <c r="P10" i="1"/>
  <c r="AT10" i="1" s="1"/>
  <c r="AW108" i="1" l="1"/>
  <c r="AW119" i="1" s="1"/>
  <c r="AS119" i="1"/>
  <c r="AE10" i="1"/>
  <c r="AK10" i="1" s="1"/>
  <c r="AQ10" i="1" s="1"/>
  <c r="AW10" i="1"/>
  <c r="O44" i="1"/>
  <c r="P40" i="1"/>
  <c r="S124" i="1"/>
  <c r="AM151" i="1" s="1"/>
  <c r="S82" i="1"/>
  <c r="S44" i="1"/>
  <c r="T10" i="1"/>
  <c r="AS124" i="1"/>
  <c r="AW124" i="1" s="1"/>
  <c r="AS82" i="1"/>
  <c r="AW82" i="1" s="1"/>
  <c r="AS95" i="1"/>
  <c r="AW95" i="1" s="1"/>
  <c r="S95" i="1"/>
  <c r="AS49" i="1"/>
  <c r="AW49" i="1" s="1"/>
  <c r="AS48" i="1"/>
  <c r="AW48" i="1" s="1"/>
  <c r="AS47" i="1"/>
  <c r="AW47" i="1" s="1"/>
  <c r="O46" i="1"/>
  <c r="AS46" i="1" s="1"/>
  <c r="AW46" i="1" s="1"/>
  <c r="O45" i="1"/>
  <c r="AS45" i="1" s="1"/>
  <c r="AW45" i="1" s="1"/>
  <c r="AQ151" i="1" l="1"/>
  <c r="AG151" i="1"/>
  <c r="AK151" i="1" s="1"/>
  <c r="AA151" i="1"/>
  <c r="AE151" i="1" s="1"/>
  <c r="O74" i="1"/>
  <c r="T40" i="1"/>
  <c r="AX10" i="1"/>
  <c r="AX40" i="1" s="1"/>
  <c r="AT40" i="1"/>
  <c r="AS44" i="1"/>
  <c r="AW146" i="1"/>
  <c r="W154" i="1"/>
  <c r="AE148" i="1"/>
  <c r="Y146" i="1"/>
  <c r="S45" i="1"/>
  <c r="S46" i="1"/>
  <c r="S74" i="1" l="1"/>
  <c r="AW44" i="1"/>
  <c r="AW74" i="1" s="1"/>
  <c r="AS74" i="1"/>
  <c r="AO152" i="1"/>
  <c r="AM152" i="1"/>
  <c r="AG152" i="1"/>
  <c r="AA152" i="1"/>
  <c r="AC154" i="1"/>
  <c r="AZ10" i="1"/>
  <c r="BA10" i="1" s="1"/>
  <c r="BB10" i="1" s="1"/>
  <c r="BC10" i="1" s="1"/>
  <c r="BD10" i="1" s="1"/>
  <c r="AM154" i="1" l="1"/>
  <c r="AQ152" i="1"/>
  <c r="AO154" i="1"/>
  <c r="AI154" i="1"/>
  <c r="AG154" i="1"/>
  <c r="AK152" i="1"/>
  <c r="AE152" i="1"/>
  <c r="AA154" i="1"/>
  <c r="AE154" i="1" s="1"/>
  <c r="O76" i="1" l="1"/>
  <c r="O148" i="1" s="1"/>
  <c r="AK154" i="1"/>
  <c r="AQ154" i="1"/>
  <c r="O151" i="1" l="1"/>
  <c r="U76" i="1"/>
  <c r="U148" i="1" s="1"/>
  <c r="U151" i="1" s="1"/>
  <c r="Y151" i="1" l="1"/>
  <c r="AS151" i="1"/>
  <c r="O152" i="1"/>
  <c r="Y76" i="1"/>
  <c r="AS76" i="1"/>
  <c r="Q76" i="1"/>
  <c r="Q148" i="1" s="1"/>
  <c r="Q151" i="1" s="1"/>
  <c r="Q152" i="1" l="1"/>
  <c r="AU151" i="1"/>
  <c r="S151" i="1"/>
  <c r="S152" i="1"/>
  <c r="O154" i="1"/>
  <c r="AW151" i="1"/>
  <c r="S76" i="1"/>
  <c r="AU76" i="1"/>
  <c r="AW76" i="1" s="1"/>
  <c r="S148" i="1"/>
  <c r="AU148" i="1" l="1"/>
  <c r="AS148" i="1"/>
  <c r="AW148" i="1" l="1"/>
  <c r="Y148" i="1"/>
  <c r="AU152" i="1" l="1"/>
  <c r="Q154" i="1"/>
  <c r="U152" i="1"/>
  <c r="AS152" i="1" s="1"/>
  <c r="AU154" i="1" l="1"/>
  <c r="S154" i="1"/>
  <c r="AW152" i="1"/>
  <c r="Y152" i="1"/>
  <c r="U154" i="1"/>
  <c r="AS154" i="1" s="1"/>
  <c r="AW154" i="1" s="1"/>
  <c r="Y15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Rotz</author>
    <author>Rotz, Sara Catherine</author>
    <author>Kevvin Newsom</author>
    <author>O'Donnell, Stephen</author>
  </authors>
  <commentList>
    <comment ref="D7" authorId="0" shapeId="0" xr:uid="{00000000-0006-0000-0000-000002000000}">
      <text>
        <r>
          <rPr>
            <sz val="9"/>
            <color indexed="81"/>
            <rFont val="Tahoma"/>
            <family val="2"/>
          </rPr>
          <t>For 9 &amp; 12 month and summer appointments, enter % FTE as a decimal number.
For Graduate Students enter number of students (Full Year Effort = 1 student)
For Hourly enter the number of hours per year.</t>
        </r>
      </text>
    </comment>
    <comment ref="C8" authorId="1" shapeId="0" xr:uid="{00000000-0006-0000-0000-000001000000}">
      <text>
        <r>
          <rPr>
            <sz val="9"/>
            <color indexed="81"/>
            <rFont val="Tahoma"/>
            <family val="2"/>
          </rPr>
          <t>Select appointment type 
calendar (12 mo)
academic (9 mo)
summer (3 mo)
grad (6 mo)
hourly</t>
        </r>
      </text>
    </comment>
    <comment ref="N8" authorId="0" shapeId="0" xr:uid="{703B4339-8049-460F-99C5-2330B25614C8}">
      <text>
        <r>
          <rPr>
            <sz val="9"/>
            <color indexed="81"/>
            <rFont val="Tahoma"/>
            <family val="2"/>
          </rPr>
          <t>For Hourly, put per hour wage in base salary line.
For all others include year 1 base salary</t>
        </r>
      </text>
    </comment>
    <comment ref="C43" authorId="0" shapeId="0" xr:uid="{00000000-0006-0000-0000-000004000000}">
      <text>
        <r>
          <rPr>
            <sz val="9"/>
            <color indexed="81"/>
            <rFont val="Tahoma"/>
            <family val="2"/>
          </rPr>
          <t>Select Fringe Rate based on types found on IU Rates Website: 
https://research.iu.edu/funding-proposals/proposals/budgets/rates.html</t>
        </r>
      </text>
    </comment>
    <comment ref="A89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C108" authorId="0" shapeId="0" xr:uid="{00000000-0006-0000-0000-00000600000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108" authorId="2" shapeId="0" xr:uid="{00000000-0006-0000-0000-000007000000}">
      <text>
        <r>
          <rPr>
            <sz val="9"/>
            <color indexed="81"/>
            <rFont val="Tahoma"/>
            <family val="2"/>
          </rPr>
          <t xml:space="preserve">Enter current grad student fee remission rate in this cell if using grad students.
</t>
        </r>
      </text>
    </comment>
    <comment ref="A151" authorId="3" shapeId="0" xr:uid="{0DFD157E-F4F9-4119-AE44-6C4C3DB9B394}">
      <text>
        <r>
          <rPr>
            <sz val="10"/>
            <rFont val="Arial"/>
          </rPr>
          <t>(Modified Total Direct Cost) = (Total Direct Cost) - (equipment, participant support, fee remissions, subcontracts &gt;$25k)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Newsom, Kevin J</author>
  </authors>
  <commentList>
    <comment ref="E13" authorId="0" shapeId="0" xr:uid="{00000000-0006-0000-0100-000001000000}">
      <text>
        <r>
          <rPr>
            <sz val="9"/>
            <color indexed="81"/>
            <rFont val="Tahoma"/>
            <family val="2"/>
          </rPr>
          <t>Enter Current NIH Salary Cap based on appt type</t>
        </r>
      </text>
    </comment>
    <comment ref="B15" authorId="0" shapeId="0" xr:uid="{00000000-0006-0000-0100-000002000000}">
      <text>
        <r>
          <rPr>
            <sz val="9"/>
            <color indexed="81"/>
            <rFont val="Tahoma"/>
            <family val="2"/>
          </rPr>
          <t>Enter IU Salary</t>
        </r>
      </text>
    </comment>
    <comment ref="D15" authorId="0" shapeId="0" xr:uid="{00000000-0006-0000-0100-000003000000}">
      <text>
        <r>
          <rPr>
            <sz val="9"/>
            <color indexed="81"/>
            <rFont val="Tahoma"/>
            <family val="2"/>
          </rPr>
          <t>Enter in column J of IU Budget the adjusted IU Salary Rate</t>
        </r>
      </text>
    </comment>
    <comment ref="E15" authorId="0" shapeId="0" xr:uid="{00000000-0006-0000-0100-000004000000}">
      <text>
        <r>
          <rPr>
            <sz val="9"/>
            <color indexed="81"/>
            <rFont val="Tahoma"/>
            <family val="2"/>
          </rPr>
          <t>Enter % effort on this project</t>
        </r>
      </text>
    </comment>
    <comment ref="B16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Enter IUHP Salary </t>
        </r>
      </text>
    </comment>
    <comment ref="D16" authorId="0" shapeId="0" xr:uid="{00000000-0006-0000-0100-000006000000}">
      <text>
        <r>
          <rPr>
            <sz val="9"/>
            <color indexed="81"/>
            <rFont val="Tahoma"/>
            <family val="2"/>
          </rPr>
          <t>Enter in column J of IU Budget the adjusted IUHP
Salary Rate</t>
        </r>
      </text>
    </comment>
    <comment ref="E16" authorId="0" shapeId="0" xr:uid="{00000000-0006-0000-0100-000007000000}">
      <text>
        <r>
          <rPr>
            <sz val="9"/>
            <color indexed="81"/>
            <rFont val="Tahoma"/>
            <family val="2"/>
          </rPr>
          <t>Enter % effort on this project.</t>
        </r>
      </text>
    </comment>
  </commentList>
</comments>
</file>

<file path=xl/sharedStrings.xml><?xml version="1.0" encoding="utf-8"?>
<sst xmlns="http://schemas.openxmlformats.org/spreadsheetml/2006/main" count="294" uniqueCount="153">
  <si>
    <t>Project Title:</t>
  </si>
  <si>
    <t>Salary Inflation Rate</t>
  </si>
  <si>
    <t>Revision Date:</t>
  </si>
  <si>
    <t xml:space="preserve">PI: </t>
  </si>
  <si>
    <t>Grad Student Fringe Inflation Rate</t>
  </si>
  <si>
    <t>Start Date</t>
  </si>
  <si>
    <t>Graduate Student Tuition Inflation Rate</t>
  </si>
  <si>
    <t>End Date</t>
  </si>
  <si>
    <t>Please do not edit gray cells</t>
  </si>
  <si>
    <t>Year 1</t>
  </si>
  <si>
    <t>Year 2</t>
  </si>
  <si>
    <t>Year 3</t>
  </si>
  <si>
    <t>Year 4</t>
  </si>
  <si>
    <t>Year 5</t>
  </si>
  <si>
    <t>TOTAL</t>
  </si>
  <si>
    <t xml:space="preserve">
On Campus</t>
  </si>
  <si>
    <t xml:space="preserve">
Off Campus</t>
  </si>
  <si>
    <t>Total</t>
  </si>
  <si>
    <t>Personnel - Salaries &amp; Wages</t>
  </si>
  <si>
    <t>Effort (FTE)</t>
  </si>
  <si>
    <t>Salary Inflation</t>
  </si>
  <si>
    <t>Key Person</t>
  </si>
  <si>
    <t>Over Cap</t>
  </si>
  <si>
    <t>Name</t>
  </si>
  <si>
    <t>Role</t>
  </si>
  <si>
    <t>Appt Type</t>
  </si>
  <si>
    <t>Base Salary</t>
  </si>
  <si>
    <t>On</t>
  </si>
  <si>
    <t>Off</t>
  </si>
  <si>
    <t>Months</t>
  </si>
  <si>
    <t>Salary</t>
  </si>
  <si>
    <t>Yes/No</t>
  </si>
  <si>
    <t>Acct #</t>
  </si>
  <si>
    <t>Subtotal Salaries &amp; Wages</t>
  </si>
  <si>
    <t>Personnel - Fringe Benefits</t>
  </si>
  <si>
    <t>Type</t>
  </si>
  <si>
    <t>Rate</t>
  </si>
  <si>
    <t>Subtotal Fringe Benefits</t>
  </si>
  <si>
    <t>Total Salaries &amp; Fringe Benefits</t>
  </si>
  <si>
    <t>Equipment</t>
  </si>
  <si>
    <t xml:space="preserve">     Description</t>
  </si>
  <si>
    <t>Subtotal Equipment</t>
  </si>
  <si>
    <t>Travel</t>
  </si>
  <si>
    <t xml:space="preserve">      Domestic Travel</t>
  </si>
  <si>
    <t xml:space="preserve">      Foreign Travel</t>
  </si>
  <si>
    <t>Subtotal Travel</t>
  </si>
  <si>
    <t>Participant/Trainee Support Costs</t>
  </si>
  <si>
    <t xml:space="preserve">      Tuition/Fees/Health Insurance</t>
  </si>
  <si>
    <t xml:space="preserve">      Stipends </t>
  </si>
  <si>
    <t xml:space="preserve">      Travel</t>
  </si>
  <si>
    <t xml:space="preserve">      Subsistence</t>
  </si>
  <si>
    <t xml:space="preserve">      Other: </t>
  </si>
  <si>
    <t>Subtotal Participant/Trainee Support Costs</t>
  </si>
  <si>
    <t>Other Direct Costs</t>
  </si>
  <si>
    <t xml:space="preserve">    Supplies 1</t>
  </si>
  <si>
    <t xml:space="preserve">    Supplies 2</t>
  </si>
  <si>
    <t xml:space="preserve">    Supplies 3</t>
  </si>
  <si>
    <t xml:space="preserve">    Supplies 4</t>
  </si>
  <si>
    <t xml:space="preserve">    Supplies 5</t>
  </si>
  <si>
    <t xml:space="preserve">    Supplies 6</t>
  </si>
  <si>
    <t>Materials and Supplies Subtotal</t>
  </si>
  <si>
    <t xml:space="preserve">      Publications</t>
  </si>
  <si>
    <t xml:space="preserve">      Consultants</t>
  </si>
  <si>
    <t>Graduate Student Fee Remissions</t>
  </si>
  <si>
    <t>Graduate Student Fee Remission 1</t>
  </si>
  <si>
    <t>On/Off FTE</t>
  </si>
  <si>
    <t>Graduate Student Fee Remission 2</t>
  </si>
  <si>
    <t>Graduate Student Fee Remission 3</t>
  </si>
  <si>
    <t>Graduate Student Fee Remission 4</t>
  </si>
  <si>
    <t>Graduate Student Fee Remission 5</t>
  </si>
  <si>
    <t xml:space="preserve">      Patient Care (excluded from F&amp;A)</t>
  </si>
  <si>
    <t xml:space="preserve">      Laboratory Computer/Software</t>
  </si>
  <si>
    <t xml:space="preserve">      Printing costs</t>
  </si>
  <si>
    <t>Subtotal Other Direct Costs</t>
  </si>
  <si>
    <t>Subaward Costs - On Campus Only</t>
  </si>
  <si>
    <t>Subrecipient 1</t>
  </si>
  <si>
    <t>Sub 1 Name</t>
  </si>
  <si>
    <t>Direct Costs</t>
  </si>
  <si>
    <t>Indirect Costs</t>
  </si>
  <si>
    <t>Total Costs</t>
  </si>
  <si>
    <t>Subrecipient 2</t>
  </si>
  <si>
    <t>Sub 2 Name</t>
  </si>
  <si>
    <t>Subrecipient 3</t>
  </si>
  <si>
    <t>Sub 3 Name</t>
  </si>
  <si>
    <t>Subrecipient 4</t>
  </si>
  <si>
    <t>Sub 4 Name</t>
  </si>
  <si>
    <t>Subrecipient 5</t>
  </si>
  <si>
    <t>Sub 5 Name</t>
  </si>
  <si>
    <t>Subrecipient 6</t>
  </si>
  <si>
    <t>Sub 6 Name</t>
  </si>
  <si>
    <t>Subrecipient 7</t>
  </si>
  <si>
    <t>Sub 7 Name</t>
  </si>
  <si>
    <t>Subrecipient 8</t>
  </si>
  <si>
    <t>Sub 8 Name</t>
  </si>
  <si>
    <t>Subtotal Subaward Costs</t>
  </si>
  <si>
    <t>G. TOTAL DIRECT COSTS</t>
  </si>
  <si>
    <t xml:space="preserve"> MTDC Indirect Base (TDC-equipment-participant support-fee remissions-subcontract&gt;$25K)</t>
  </si>
  <si>
    <t xml:space="preserve">I. TOTAL INDIRECT COST </t>
  </si>
  <si>
    <t>On Campus Rate</t>
  </si>
  <si>
    <t>Off Campus Rate</t>
  </si>
  <si>
    <t>L. TOTAL PROJECT COSTS</t>
  </si>
  <si>
    <t xml:space="preserve"> </t>
  </si>
  <si>
    <t>Appointment Type</t>
  </si>
  <si>
    <t>Fringe Rates</t>
  </si>
  <si>
    <t>12-month</t>
  </si>
  <si>
    <t>9-month</t>
  </si>
  <si>
    <t>summer</t>
  </si>
  <si>
    <t>grad</t>
  </si>
  <si>
    <t>hourly</t>
  </si>
  <si>
    <t>academic</t>
  </si>
  <si>
    <t>Base Salary Calculator Based on Fiscal Year (FY)</t>
  </si>
  <si>
    <t>professional</t>
  </si>
  <si>
    <t>Inflation Factor</t>
  </si>
  <si>
    <t>% Percent</t>
  </si>
  <si>
    <t>non-exempt staff</t>
  </si>
  <si>
    <t>Current FY Start Date</t>
  </si>
  <si>
    <t>(MM/DD/YY)</t>
  </si>
  <si>
    <t>iuhmg</t>
  </si>
  <si>
    <t>Current Fiscal Year Salary</t>
  </si>
  <si>
    <t>$ Dollars</t>
  </si>
  <si>
    <t>supp pay</t>
  </si>
  <si>
    <t>Proposal/Salary Start Date</t>
  </si>
  <si>
    <t>Annual Amount for Proposal</t>
  </si>
  <si>
    <t>hourly &gt;900</t>
  </si>
  <si>
    <t>hourly &lt; 900</t>
  </si>
  <si>
    <t>student</t>
  </si>
  <si>
    <t>IU &amp; IUHP Combined NIH Salary Cap Calculation</t>
  </si>
  <si>
    <t>NIH Salary Cap</t>
  </si>
  <si>
    <t>NIH Cap    =</t>
  </si>
  <si>
    <t>Calendar</t>
  </si>
  <si>
    <t>% of Total</t>
  </si>
  <si>
    <t>Cap Salary</t>
  </si>
  <si>
    <t xml:space="preserve">Effort </t>
  </si>
  <si>
    <t>Req. Salary</t>
  </si>
  <si>
    <t>Academic</t>
  </si>
  <si>
    <t>IU Salary</t>
  </si>
  <si>
    <t>Summer</t>
  </si>
  <si>
    <t>IUHP Salary</t>
  </si>
  <si>
    <t xml:space="preserve">Total </t>
  </si>
  <si>
    <t>Travel Calculations</t>
  </si>
  <si>
    <t>QTY</t>
  </si>
  <si>
    <t>Lodging</t>
  </si>
  <si>
    <t>Per diem (first &amp; last day)</t>
  </si>
  <si>
    <t>Per diem (full days)</t>
  </si>
  <si>
    <t>Mileage to/from airport</t>
  </si>
  <si>
    <t>Airfare</t>
  </si>
  <si>
    <t>Registration</t>
  </si>
  <si>
    <t>Airport parking</t>
  </si>
  <si>
    <t>Taxi/Subway</t>
  </si>
  <si>
    <t>Summer Salary FTE</t>
  </si>
  <si>
    <t>Academic Months FTE</t>
  </si>
  <si>
    <t>Weeks</t>
  </si>
  <si>
    <t>%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</si>
</sst>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&quot;$&quot;#,##0.00"/>
    <numFmt numFmtId="167" formatCode="_(&quot;$&quot;* #,##0_);_(&quot;$&quot;* \(#,##0\);_(&quot;$&quot;* &quot;-&quot;??_);_(@_)"/>
    <numFmt numFmtId="168" formatCode="0.000"/>
    <numFmt numFmtId="169" formatCode="mm/dd/yy;@"/>
    <numFmt numFmtId="170" formatCode="0.0%"/>
    <numFmt numFmtId="171" formatCode="_(* #,##0_);_(* \(#,##0\);_(* &quot;-&quot;??_);_(@_)"/>
  </numFmts>
  <fonts count="3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theme="0"/>
      <name val="Arial"/>
    </font>
    <font>
      <i/>
      <sz val="10"/>
      <name val="Arial"/>
    </font>
    <font>
      <b/>
      <sz val="10"/>
      <name val="Arial"/>
    </font>
    <font>
      <b/>
      <sz val="12"/>
      <name val="Arial"/>
    </font>
    <font>
      <b/>
      <sz val="10"/>
      <color rgb="FFFF0000"/>
      <name val="Arial"/>
    </font>
    <font>
      <b/>
      <sz val="11"/>
      <name val="Arial"/>
    </font>
    <font>
      <b/>
      <sz val="10"/>
      <color theme="0"/>
      <name val="Arial"/>
    </font>
    <font>
      <b/>
      <sz val="10"/>
      <color rgb="FF000000"/>
      <name val="Arial"/>
    </font>
    <font>
      <b/>
      <sz val="9"/>
      <name val="Arial"/>
    </font>
    <font>
      <sz val="9"/>
      <name val="Arial"/>
    </font>
    <font>
      <i/>
      <sz val="8"/>
      <name val="Arial"/>
    </font>
    <font>
      <b/>
      <u/>
      <sz val="10"/>
      <color theme="10"/>
      <name val="Arial"/>
    </font>
    <font>
      <i/>
      <u/>
      <sz val="8"/>
      <color theme="10"/>
      <name val="Arial"/>
    </font>
    <font>
      <b/>
      <i/>
      <sz val="8"/>
      <name val="Arial"/>
    </font>
    <font>
      <i/>
      <sz val="8"/>
      <color theme="0"/>
      <name val="Arial"/>
    </font>
    <font>
      <sz val="10"/>
      <color rgb="FF000000"/>
      <name val="Arial"/>
    </font>
    <font>
      <i/>
      <sz val="9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BF7FA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29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auto="1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rgb="FFA6A6A6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00000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rgb="FF000000"/>
      </right>
      <top/>
      <bottom style="thin">
        <color theme="0" tint="-0.34998626667073579"/>
      </bottom>
      <diagonal/>
    </border>
    <border>
      <left style="medium">
        <color rgb="FF00000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rgb="FF00000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rgb="FF000000"/>
      </right>
      <top style="thin">
        <color theme="0" tint="-0.34998626667073579"/>
      </top>
      <bottom/>
      <diagonal/>
    </border>
    <border>
      <left/>
      <right style="medium">
        <color rgb="FF000000"/>
      </right>
      <top style="thin">
        <color auto="1"/>
      </top>
      <bottom style="thin">
        <color theme="0" tint="-0.34998626667073579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000000"/>
      </left>
      <right/>
      <top style="thin">
        <color auto="1"/>
      </top>
      <bottom style="thin">
        <color theme="0" tint="-0.34998626667073579"/>
      </bottom>
      <diagonal/>
    </border>
    <border>
      <left style="medium">
        <color rgb="FF000000"/>
      </left>
      <right/>
      <top style="thin">
        <color theme="0" tint="-0.34998626667073579"/>
      </top>
      <bottom/>
      <diagonal/>
    </border>
    <border>
      <left style="medium">
        <color rgb="FF000000"/>
      </left>
      <right/>
      <top/>
      <bottom style="thin">
        <color theme="0" tint="-0.34998626667073579"/>
      </bottom>
      <diagonal/>
    </border>
    <border>
      <left style="medium">
        <color rgb="FF00000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rgb="FF000000"/>
      </right>
      <top/>
      <bottom style="thin">
        <color theme="0" tint="-0.24994659260841701"/>
      </bottom>
      <diagonal/>
    </border>
    <border>
      <left style="medium">
        <color rgb="FF000000"/>
      </left>
      <right/>
      <top style="thin">
        <color theme="0" tint="-0.34998626667073579"/>
      </top>
      <bottom style="thin">
        <color rgb="FFA6A6A6"/>
      </bottom>
      <diagonal/>
    </border>
    <border>
      <left/>
      <right style="medium">
        <color rgb="FF000000"/>
      </right>
      <top style="thin">
        <color theme="0" tint="-0.34998626667073579"/>
      </top>
      <bottom style="thin">
        <color rgb="FFA6A6A6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000000"/>
      </left>
      <right style="thin">
        <color theme="0" tint="-0.34998626667073579"/>
      </right>
      <top style="thin">
        <color auto="1"/>
      </top>
      <bottom style="thin">
        <color rgb="FF000000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rgb="FF000000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0" tint="-0.34998626667073579"/>
      </top>
      <bottom style="thin">
        <color rgb="FFA6A6A6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/>
      <top style="thin">
        <color rgb="FF000000"/>
      </top>
      <bottom style="thin">
        <color theme="0" tint="-0.24994659260841701"/>
      </bottom>
      <diagonal/>
    </border>
    <border>
      <left/>
      <right/>
      <top style="thin">
        <color rgb="FF000000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rgb="FF000000"/>
      </top>
      <bottom style="thin">
        <color theme="0" tint="-0.34998626667073579"/>
      </bottom>
      <diagonal/>
    </border>
    <border>
      <left/>
      <right style="medium">
        <color rgb="FF000000"/>
      </right>
      <top style="thin">
        <color rgb="FF000000"/>
      </top>
      <bottom style="thin">
        <color theme="0" tint="-0.34998626667073579"/>
      </bottom>
      <diagonal/>
    </border>
    <border>
      <left/>
      <right/>
      <top style="thin">
        <color rgb="FF000000"/>
      </top>
      <bottom style="thin">
        <color theme="0" tint="-0.34998626667073579"/>
      </bottom>
      <diagonal/>
    </border>
    <border>
      <left style="medium">
        <color rgb="FF000000"/>
      </left>
      <right/>
      <top style="thin">
        <color rgb="FF000000"/>
      </top>
      <bottom style="thin">
        <color theme="0" tint="-0.34998626667073579"/>
      </bottom>
      <diagonal/>
    </border>
    <border>
      <left style="thin">
        <color rgb="FF00000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rgb="FF000000"/>
      </bottom>
      <diagonal/>
    </border>
    <border>
      <left/>
      <right style="thin">
        <color rgb="FFA6A6A6"/>
      </right>
      <top style="thin">
        <color rgb="FFA6A6A6"/>
      </top>
      <bottom style="thin">
        <color rgb="FF000000"/>
      </bottom>
      <diagonal/>
    </border>
    <border>
      <left style="thin">
        <color rgb="FFA6A6A6"/>
      </left>
      <right style="medium">
        <color rgb="FF000000"/>
      </right>
      <top style="thin">
        <color rgb="FFA6A6A6"/>
      </top>
      <bottom style="thin">
        <color rgb="FF000000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rgb="FF000000"/>
      </bottom>
      <diagonal/>
    </border>
    <border>
      <left style="medium">
        <color rgb="FF000000"/>
      </left>
      <right style="thin">
        <color rgb="FFA6A6A6"/>
      </right>
      <top style="thin">
        <color rgb="FFA6A6A6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rgb="FFA6A6A6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theme="0" tint="-0.24994659260841701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theme="0" tint="-0.24994659260841701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theme="0" tint="-0.24994659260841701"/>
      </right>
      <top style="thin">
        <color rgb="FF000000"/>
      </top>
      <bottom style="medium">
        <color rgb="FF000000"/>
      </bottom>
      <diagonal/>
    </border>
    <border>
      <left style="thin">
        <color theme="0" tint="-0.24994659260841701"/>
      </left>
      <right style="thin">
        <color auto="1"/>
      </right>
      <top/>
      <bottom style="medium">
        <color rgb="FF000000"/>
      </bottom>
      <diagonal/>
    </border>
    <border>
      <left style="medium">
        <color rgb="FF000000"/>
      </left>
      <right style="thin">
        <color theme="0" tint="-0.24994659260841701"/>
      </right>
      <top/>
      <bottom style="medium">
        <color rgb="FF000000"/>
      </bottom>
      <diagonal/>
    </border>
    <border>
      <left style="thin">
        <color theme="0" tint="-0.24994659260841701"/>
      </left>
      <right/>
      <top/>
      <bottom style="medium">
        <color rgb="FF000000"/>
      </bottom>
      <diagonal/>
    </border>
    <border>
      <left style="thin">
        <color theme="0" tint="-0.24994659260841701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theme="0" tint="-0.2499465926084170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theme="0" tint="-0.24994659260841701"/>
      </left>
      <right/>
      <top style="thin">
        <color rgb="FF000000"/>
      </top>
      <bottom style="medium">
        <color rgb="FF000000"/>
      </bottom>
      <diagonal/>
    </border>
    <border>
      <left style="thin">
        <color theme="0" tint="-0.24994659260841701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auto="1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theme="0" tint="-0.34998626667073579"/>
      </bottom>
      <diagonal/>
    </border>
    <border>
      <left style="thin">
        <color rgb="FF000000"/>
      </left>
      <right/>
      <top style="thin">
        <color theme="0" tint="-0.34998626667073579"/>
      </top>
      <bottom style="thin">
        <color rgb="FF000000"/>
      </bottom>
      <diagonal/>
    </border>
    <border>
      <left/>
      <right/>
      <top style="thin">
        <color theme="0" tint="-0.34998626667073579"/>
      </top>
      <bottom style="thin">
        <color rgb="FF000000"/>
      </bottom>
      <diagonal/>
    </border>
    <border>
      <left style="medium">
        <color rgb="FF000000"/>
      </left>
      <right/>
      <top style="thin">
        <color theme="0" tint="-0.34998626667073579"/>
      </top>
      <bottom style="thin">
        <color rgb="FF000000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rgb="FF000000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medium">
        <color rgb="FF000000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indexed="64"/>
      </right>
      <top style="thin">
        <color rgb="FFA6A6A6"/>
      </top>
      <bottom/>
      <diagonal/>
    </border>
    <border>
      <left style="thin">
        <color rgb="FFA6A6A6"/>
      </left>
      <right style="medium">
        <color rgb="FF000000"/>
      </right>
      <top style="thin">
        <color rgb="FFA6A6A6"/>
      </top>
      <bottom/>
      <diagonal/>
    </border>
    <border>
      <left/>
      <right style="medium">
        <color rgb="FF000000"/>
      </right>
      <top style="thin">
        <color theme="0" tint="-0.34998626667073579"/>
      </top>
      <bottom style="thin">
        <color rgb="FF000000"/>
      </bottom>
      <diagonal/>
    </border>
    <border>
      <left style="medium">
        <color rgb="FF000000"/>
      </left>
      <right style="thin">
        <color theme="0" tint="-0.24994659260841701"/>
      </right>
      <top style="thin">
        <color rgb="FF000000"/>
      </top>
      <bottom/>
      <diagonal/>
    </border>
    <border>
      <left/>
      <right style="thin">
        <color theme="0" tint="-0.2499465926084170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theme="0" tint="-0.34998626667073579"/>
      </bottom>
      <diagonal/>
    </border>
    <border>
      <left/>
      <right style="thin">
        <color rgb="FF00000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000000"/>
      </right>
      <top style="thin">
        <color theme="0" tint="-0.34998626667073579"/>
      </top>
      <bottom/>
      <diagonal/>
    </border>
    <border>
      <left style="thin">
        <color rgb="FF000000"/>
      </left>
      <right/>
      <top/>
      <bottom style="thin">
        <color theme="0" tint="-0.34998626667073579"/>
      </bottom>
      <diagonal/>
    </border>
    <border>
      <left/>
      <right style="thin">
        <color rgb="FF000000"/>
      </right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rgb="FF000000"/>
      </right>
      <top style="thin">
        <color auto="1"/>
      </top>
      <bottom style="thin">
        <color theme="0" tint="-0.34998626667073579"/>
      </bottom>
      <diagonal/>
    </border>
    <border>
      <left style="thin">
        <color rgb="FF000000"/>
      </left>
      <right style="thin">
        <color theme="0" tint="-0.24994659260841701"/>
      </right>
      <top style="thin">
        <color rgb="FF000000"/>
      </top>
      <bottom/>
      <diagonal/>
    </border>
    <border>
      <left style="thin">
        <color theme="0" tint="-0.2499465926084170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theme="0" tint="-0.34998626667073579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theme="0" tint="-0.34998626667073579"/>
      </top>
      <bottom style="thin">
        <color rgb="FFA6A6A6"/>
      </bottom>
      <diagonal/>
    </border>
    <border>
      <left/>
      <right style="thin">
        <color rgb="FF000000"/>
      </right>
      <top style="thin">
        <color theme="0" tint="-0.34998626667073579"/>
      </top>
      <bottom style="thin">
        <color rgb="FFA6A6A6"/>
      </bottom>
      <diagonal/>
    </border>
    <border>
      <left style="thin">
        <color rgb="FF000000"/>
      </left>
      <right style="thin">
        <color theme="0" tint="-0.24994659260841701"/>
      </right>
      <top/>
      <bottom style="medium">
        <color rgb="FF000000"/>
      </bottom>
      <diagonal/>
    </border>
    <border>
      <left style="thin">
        <color theme="0" tint="-0.24994659260841701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A6A6A6"/>
      </right>
      <top style="thin">
        <color rgb="FFA6A6A6"/>
      </top>
      <bottom style="thin">
        <color rgb="FF000000"/>
      </bottom>
      <diagonal/>
    </border>
    <border>
      <left style="thin">
        <color rgb="FFA6A6A6"/>
      </left>
      <right style="thin">
        <color rgb="FF000000"/>
      </right>
      <top style="thin">
        <color rgb="FFA6A6A6"/>
      </top>
      <bottom style="thin">
        <color rgb="FF000000"/>
      </bottom>
      <diagonal/>
    </border>
    <border>
      <left style="thin">
        <color rgb="FF000000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000000"/>
      </right>
      <top style="thin">
        <color rgb="FFA6A6A6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0" tint="-0.34998626667073579"/>
      </right>
      <top style="thin">
        <color theme="0" tint="-0.34998626667073579"/>
      </top>
      <bottom style="thin">
        <color rgb="FF00000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rgb="FF00000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0" tint="-0.34998626667073579"/>
      </right>
      <top/>
      <bottom style="thin">
        <color rgb="FF000000"/>
      </bottom>
      <diagonal/>
    </border>
    <border>
      <left style="thin">
        <color theme="0" tint="-0.34998626667073579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theme="0" tint="-0.34998626667073579"/>
      </right>
      <top style="thin">
        <color theme="0" tint="-0.34998626667073579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A6A6A6"/>
      </top>
      <bottom style="thin">
        <color rgb="FF000000"/>
      </bottom>
      <diagonal/>
    </border>
    <border>
      <left style="medium">
        <color rgb="FF000000"/>
      </left>
      <right/>
      <top style="thin">
        <color rgb="FFA6A6A6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249977111117893"/>
      </bottom>
      <diagonal/>
    </border>
    <border>
      <left/>
      <right/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2" tint="-9.9978637043366805E-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rgb="FF000000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rgb="FF000000"/>
      </right>
      <top/>
      <bottom/>
      <diagonal/>
    </border>
    <border>
      <left/>
      <right style="thin">
        <color theme="2" tint="-9.9978637043366805E-2"/>
      </right>
      <top/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rgb="FF000000"/>
      </right>
      <top/>
      <bottom style="thin">
        <color theme="0" tint="-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rgb="FF00000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rgb="FF00000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A6A6A6"/>
      </left>
      <right/>
      <top style="thin">
        <color rgb="FFA6A6A6"/>
      </top>
      <bottom style="thin">
        <color rgb="FF000000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rgb="FF000000"/>
      </right>
      <top/>
      <bottom style="thin">
        <color theme="0" tint="-0.24994659260841701"/>
      </bottom>
      <diagonal/>
    </border>
    <border>
      <left style="thin">
        <color rgb="FF000000"/>
      </left>
      <right style="thin">
        <color theme="0" tint="-0.24994659260841701"/>
      </right>
      <top/>
      <bottom style="thin">
        <color rgb="FF000000"/>
      </bottom>
      <diagonal/>
    </border>
    <border>
      <left style="thin">
        <color theme="0" tint="-0.2499465926084170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theme="0" tint="-0.24994659260841701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rgb="FF00000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 tint="0.499984740745262"/>
      </bottom>
      <diagonal/>
    </border>
    <border>
      <left/>
      <right/>
      <top style="medium">
        <color rgb="FF000000"/>
      </top>
      <bottom style="thin">
        <color theme="1" tint="0.499984740745262"/>
      </bottom>
      <diagonal/>
    </border>
    <border>
      <left/>
      <right style="medium">
        <color rgb="FF000000"/>
      </right>
      <top style="medium">
        <color rgb="FF000000"/>
      </top>
      <bottom style="thin">
        <color theme="1" tint="0.499984740745262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A6A6A6"/>
      </right>
      <top/>
      <bottom style="medium">
        <color rgb="FF000000"/>
      </bottom>
      <diagonal/>
    </border>
    <border>
      <left style="thin">
        <color rgb="FFA6A6A6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A6A6A6"/>
      </right>
      <top/>
      <bottom style="medium">
        <color rgb="FF000000"/>
      </bottom>
      <diagonal/>
    </border>
    <border>
      <left style="thin">
        <color rgb="FFA6A6A6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A6A6A6"/>
      </right>
      <top/>
      <bottom style="medium">
        <color rgb="FF000000"/>
      </bottom>
      <diagonal/>
    </border>
    <border>
      <left style="medium">
        <color auto="1"/>
      </left>
      <right style="thin">
        <color rgb="FFA6A6A6"/>
      </right>
      <top/>
      <bottom style="medium">
        <color rgb="FF000000"/>
      </bottom>
      <diagonal/>
    </border>
    <border>
      <left style="thin">
        <color rgb="FFA6A6A6"/>
      </left>
      <right style="medium">
        <color rgb="FF000000"/>
      </right>
      <top/>
      <bottom style="medium">
        <color rgb="FF000000"/>
      </bottom>
      <diagonal/>
    </border>
    <border>
      <left style="thin">
        <color rgb="FFA6A6A6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theme="0" tint="-0.24994659260841701"/>
      </top>
      <bottom/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rgb="FF000000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A6A6A6"/>
      </right>
      <top style="medium">
        <color rgb="FF000000"/>
      </top>
      <bottom style="medium">
        <color rgb="FF000000"/>
      </bottom>
      <diagonal/>
    </border>
    <border>
      <left style="thin">
        <color rgb="FFA6A6A6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A6A6A6"/>
      </right>
      <top style="medium">
        <color rgb="FF000000"/>
      </top>
      <bottom style="medium">
        <color rgb="FF000000"/>
      </bottom>
      <diagonal/>
    </border>
    <border>
      <left style="thin">
        <color rgb="FFA6A6A6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theme="2" tint="-9.9978637043366805E-2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theme="2" tint="-9.9978637043366805E-2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000000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000000"/>
      </right>
      <top style="thin">
        <color rgb="FF000000"/>
      </top>
      <bottom style="thin">
        <color theme="0" tint="-0.249977111117893"/>
      </bottom>
      <diagonal/>
    </border>
    <border>
      <left/>
      <right style="thin">
        <color rgb="FF000000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86">
    <xf numFmtId="0" fontId="0" fillId="0" borderId="0" xfId="0"/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0" borderId="10" xfId="0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2" xfId="0" applyFont="1" applyBorder="1" applyProtection="1">
      <protection locked="0"/>
    </xf>
    <xf numFmtId="44" fontId="1" fillId="2" borderId="19" xfId="1" applyFont="1" applyFill="1" applyBorder="1" applyProtection="1">
      <protection locked="0"/>
    </xf>
    <xf numFmtId="10" fontId="0" fillId="0" borderId="21" xfId="0" applyNumberFormat="1" applyBorder="1" applyProtection="1">
      <protection locked="0"/>
    </xf>
    <xf numFmtId="167" fontId="0" fillId="0" borderId="21" xfId="1" applyNumberFormat="1" applyFont="1" applyFill="1" applyBorder="1" applyProtection="1">
      <protection locked="0"/>
    </xf>
    <xf numFmtId="167" fontId="0" fillId="2" borderId="21" xfId="1" applyNumberFormat="1" applyFont="1" applyFill="1" applyBorder="1" applyProtection="1">
      <protection locked="0"/>
    </xf>
    <xf numFmtId="167" fontId="0" fillId="2" borderId="26" xfId="1" applyNumberFormat="1" applyFont="1" applyFill="1" applyBorder="1" applyProtection="1">
      <protection locked="0"/>
    </xf>
    <xf numFmtId="44" fontId="1" fillId="0" borderId="0" xfId="1" applyFont="1" applyFill="1" applyBorder="1" applyAlignment="1" applyProtection="1">
      <alignment horizontal="left"/>
      <protection locked="0"/>
    </xf>
    <xf numFmtId="0" fontId="3" fillId="0" borderId="0" xfId="0" applyFont="1"/>
    <xf numFmtId="167" fontId="0" fillId="0" borderId="20" xfId="1" applyNumberFormat="1" applyFont="1" applyBorder="1" applyProtection="1">
      <protection locked="0"/>
    </xf>
    <xf numFmtId="44" fontId="0" fillId="0" borderId="0" xfId="0" applyNumberFormat="1" applyProtection="1">
      <protection locked="0"/>
    </xf>
    <xf numFmtId="10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167" fontId="0" fillId="0" borderId="0" xfId="1" applyNumberFormat="1" applyFont="1" applyProtection="1">
      <protection locked="0"/>
    </xf>
    <xf numFmtId="10" fontId="0" fillId="0" borderId="6" xfId="2" applyNumberFormat="1" applyFont="1" applyBorder="1" applyProtection="1">
      <protection locked="0"/>
    </xf>
    <xf numFmtId="10" fontId="0" fillId="2" borderId="10" xfId="0" applyNumberFormat="1" applyFill="1" applyBorder="1" applyAlignment="1" applyProtection="1">
      <alignment horizontal="right"/>
      <protection locked="0"/>
    </xf>
    <xf numFmtId="169" fontId="1" fillId="0" borderId="0" xfId="0" applyNumberFormat="1" applyFont="1" applyProtection="1">
      <protection locked="0"/>
    </xf>
    <xf numFmtId="10" fontId="0" fillId="2" borderId="12" xfId="0" applyNumberFormat="1" applyFill="1" applyBorder="1" applyAlignment="1" applyProtection="1">
      <alignment horizontal="right"/>
      <protection locked="0"/>
    </xf>
    <xf numFmtId="167" fontId="0" fillId="0" borderId="0" xfId="1" applyNumberFormat="1" applyFont="1" applyBorder="1" applyProtection="1">
      <protection locked="0"/>
    </xf>
    <xf numFmtId="10" fontId="7" fillId="0" borderId="0" xfId="0" applyNumberFormat="1" applyFont="1" applyAlignment="1" applyProtection="1">
      <alignment horizontal="left" indent="1"/>
      <protection locked="0"/>
    </xf>
    <xf numFmtId="0" fontId="2" fillId="4" borderId="2" xfId="0" applyFont="1" applyFill="1" applyBorder="1" applyProtection="1">
      <protection locked="0"/>
    </xf>
    <xf numFmtId="0" fontId="2" fillId="4" borderId="4" xfId="0" applyFont="1" applyFill="1" applyBorder="1" applyProtection="1">
      <protection locked="0"/>
    </xf>
    <xf numFmtId="0" fontId="1" fillId="0" borderId="30" xfId="0" applyFont="1" applyBorder="1" applyProtection="1">
      <protection locked="0"/>
    </xf>
    <xf numFmtId="167" fontId="0" fillId="0" borderId="31" xfId="1" applyNumberFormat="1" applyFont="1" applyBorder="1" applyProtection="1">
      <protection locked="0"/>
    </xf>
    <xf numFmtId="0" fontId="1" fillId="0" borderId="25" xfId="0" applyFont="1" applyBorder="1" applyProtection="1">
      <protection locked="0"/>
    </xf>
    <xf numFmtId="167" fontId="0" fillId="0" borderId="26" xfId="1" applyNumberFormat="1" applyFont="1" applyBorder="1" applyProtection="1">
      <protection locked="0"/>
    </xf>
    <xf numFmtId="0" fontId="1" fillId="0" borderId="32" xfId="0" applyFont="1" applyBorder="1" applyProtection="1">
      <protection locked="0"/>
    </xf>
    <xf numFmtId="167" fontId="0" fillId="0" borderId="33" xfId="1" applyNumberFormat="1" applyFont="1" applyBorder="1" applyProtection="1">
      <protection locked="0"/>
    </xf>
    <xf numFmtId="166" fontId="1" fillId="0" borderId="22" xfId="0" applyNumberFormat="1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166" fontId="0" fillId="0" borderId="24" xfId="0" applyNumberFormat="1" applyBorder="1" applyProtection="1">
      <protection locked="0"/>
    </xf>
    <xf numFmtId="166" fontId="1" fillId="0" borderId="21" xfId="0" applyNumberFormat="1" applyFont="1" applyBorder="1" applyAlignment="1" applyProtection="1">
      <alignment horizontal="center" wrapText="1"/>
      <protection locked="0"/>
    </xf>
    <xf numFmtId="0" fontId="1" fillId="0" borderId="21" xfId="0" applyFont="1" applyBorder="1" applyAlignment="1" applyProtection="1">
      <alignment horizontal="center" wrapText="1"/>
      <protection locked="0"/>
    </xf>
    <xf numFmtId="166" fontId="0" fillId="0" borderId="26" xfId="0" applyNumberFormat="1" applyBorder="1" applyProtection="1">
      <protection locked="0"/>
    </xf>
    <xf numFmtId="166" fontId="1" fillId="0" borderId="23" xfId="0" applyNumberFormat="1" applyFont="1" applyBorder="1" applyAlignment="1" applyProtection="1">
      <alignment horizontal="center" wrapText="1"/>
      <protection locked="0"/>
    </xf>
    <xf numFmtId="0" fontId="1" fillId="0" borderId="23" xfId="0" applyFont="1" applyBorder="1" applyAlignment="1" applyProtection="1">
      <alignment horizontal="center" wrapText="1"/>
      <protection locked="0"/>
    </xf>
    <xf numFmtId="166" fontId="0" fillId="0" borderId="27" xfId="0" applyNumberFormat="1" applyBorder="1" applyProtection="1">
      <protection locked="0"/>
    </xf>
    <xf numFmtId="0" fontId="1" fillId="2" borderId="30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10" fontId="3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right"/>
      <protection locked="0"/>
    </xf>
    <xf numFmtId="0" fontId="1" fillId="2" borderId="47" xfId="0" quotePrefix="1" applyFont="1" applyFill="1" applyBorder="1" applyAlignment="1" applyProtection="1">
      <alignment horizontal="center"/>
      <protection locked="0"/>
    </xf>
    <xf numFmtId="0" fontId="1" fillId="2" borderId="46" xfId="0" applyFont="1" applyFill="1" applyBorder="1" applyProtection="1">
      <protection locked="0"/>
    </xf>
    <xf numFmtId="0" fontId="2" fillId="0" borderId="11" xfId="0" applyFont="1" applyBorder="1" applyProtection="1">
      <protection locked="0"/>
    </xf>
    <xf numFmtId="0" fontId="1" fillId="2" borderId="48" xfId="0" applyFont="1" applyFill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168" fontId="0" fillId="0" borderId="31" xfId="0" applyNumberForma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168" fontId="0" fillId="0" borderId="26" xfId="0" applyNumberFormat="1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168" fontId="0" fillId="0" borderId="33" xfId="0" applyNumberFormat="1" applyBorder="1" applyAlignment="1" applyProtection="1">
      <alignment horizontal="center"/>
      <protection locked="0"/>
    </xf>
    <xf numFmtId="0" fontId="1" fillId="2" borderId="49" xfId="0" quotePrefix="1" applyFont="1" applyFill="1" applyBorder="1" applyAlignment="1" applyProtection="1">
      <alignment horizontal="center"/>
      <protection locked="0"/>
    </xf>
    <xf numFmtId="0" fontId="1" fillId="2" borderId="50" xfId="0" applyFont="1" applyFill="1" applyBorder="1" applyAlignment="1" applyProtection="1">
      <alignment horizontal="center"/>
      <protection locked="0"/>
    </xf>
    <xf numFmtId="0" fontId="1" fillId="2" borderId="31" xfId="0" quotePrefix="1" applyFont="1" applyFill="1" applyBorder="1" applyAlignment="1" applyProtection="1">
      <alignment horizontal="center"/>
      <protection locked="0"/>
    </xf>
    <xf numFmtId="168" fontId="1" fillId="0" borderId="26" xfId="2" applyNumberFormat="1" applyFont="1" applyBorder="1" applyAlignment="1" applyProtection="1">
      <alignment horizontal="center" wrapText="1"/>
      <protection locked="0"/>
    </xf>
    <xf numFmtId="168" fontId="1" fillId="0" borderId="33" xfId="2" applyNumberFormat="1" applyFont="1" applyBorder="1" applyAlignment="1" applyProtection="1">
      <alignment horizontal="center" wrapText="1"/>
      <protection locked="0"/>
    </xf>
    <xf numFmtId="2" fontId="0" fillId="0" borderId="51" xfId="0" applyNumberFormat="1" applyBorder="1" applyAlignment="1" applyProtection="1">
      <alignment horizontal="center"/>
      <protection locked="0"/>
    </xf>
    <xf numFmtId="2" fontId="0" fillId="0" borderId="52" xfId="0" applyNumberForma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 wrapText="1"/>
      <protection locked="0"/>
    </xf>
    <xf numFmtId="2" fontId="1" fillId="0" borderId="25" xfId="0" applyNumberFormat="1" applyFont="1" applyBorder="1" applyAlignment="1" applyProtection="1">
      <alignment horizontal="center" wrapText="1"/>
      <protection locked="0"/>
    </xf>
    <xf numFmtId="0" fontId="1" fillId="0" borderId="32" xfId="0" applyFont="1" applyBorder="1" applyAlignment="1" applyProtection="1">
      <alignment horizontal="center" wrapText="1"/>
      <protection locked="0"/>
    </xf>
    <xf numFmtId="44" fontId="0" fillId="0" borderId="0" xfId="1" applyFont="1" applyAlignment="1" applyProtection="1">
      <alignment vertical="center"/>
      <protection locked="0"/>
    </xf>
    <xf numFmtId="44" fontId="0" fillId="0" borderId="0" xfId="1" applyFont="1" applyAlignment="1" applyProtection="1">
      <protection locked="0"/>
    </xf>
    <xf numFmtId="0" fontId="9" fillId="2" borderId="165" xfId="0" applyFont="1" applyFill="1" applyBorder="1" applyAlignment="1" applyProtection="1">
      <alignment horizontal="right" vertical="center" indent="1"/>
      <protection locked="0"/>
    </xf>
    <xf numFmtId="3" fontId="11" fillId="0" borderId="0" xfId="0" applyNumberFormat="1" applyFont="1" applyAlignment="1" applyProtection="1">
      <alignment vertical="center" wrapText="1"/>
      <protection locked="0"/>
    </xf>
    <xf numFmtId="3" fontId="11" fillId="9" borderId="0" xfId="0" applyNumberFormat="1" applyFont="1" applyFill="1" applyAlignment="1" applyProtection="1">
      <alignment wrapText="1"/>
      <protection locked="0"/>
    </xf>
    <xf numFmtId="10" fontId="9" fillId="9" borderId="0" xfId="0" applyNumberFormat="1" applyFont="1" applyFill="1" applyAlignment="1" applyProtection="1">
      <alignment horizontal="right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vertical="center"/>
      <protection locked="0"/>
    </xf>
    <xf numFmtId="0" fontId="0" fillId="0" borderId="64" xfId="0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14" fontId="0" fillId="0" borderId="64" xfId="0" applyNumberFormat="1" applyBorder="1" applyAlignment="1" applyProtection="1">
      <alignment horizontal="left" vertical="center"/>
      <protection locked="0"/>
    </xf>
    <xf numFmtId="14" fontId="0" fillId="0" borderId="64" xfId="0" applyNumberFormat="1" applyBorder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0" fillId="4" borderId="73" xfId="0" applyFont="1" applyFill="1" applyBorder="1" applyAlignment="1" applyProtection="1">
      <alignment horizontal="center" vertical="center"/>
      <protection locked="0"/>
    </xf>
    <xf numFmtId="3" fontId="10" fillId="10" borderId="72" xfId="0" applyNumberFormat="1" applyFont="1" applyFill="1" applyBorder="1" applyAlignment="1" applyProtection="1">
      <alignment horizontal="center" wrapText="1"/>
      <protection locked="0"/>
    </xf>
    <xf numFmtId="0" fontId="10" fillId="4" borderId="84" xfId="0" applyFont="1" applyFill="1" applyBorder="1" applyAlignment="1" applyProtection="1">
      <alignment horizontal="center" vertical="center"/>
      <protection locked="0"/>
    </xf>
    <xf numFmtId="3" fontId="10" fillId="10" borderId="85" xfId="0" applyNumberFormat="1" applyFont="1" applyFill="1" applyBorder="1" applyAlignment="1" applyProtection="1">
      <alignment horizontal="center"/>
      <protection locked="0"/>
    </xf>
    <xf numFmtId="44" fontId="0" fillId="0" borderId="0" xfId="1" applyFont="1" applyFill="1" applyAlignment="1" applyProtection="1">
      <alignment vertical="center"/>
      <protection locked="0"/>
    </xf>
    <xf numFmtId="3" fontId="10" fillId="6" borderId="1" xfId="0" applyNumberFormat="1" applyFont="1" applyFill="1" applyBorder="1" applyAlignment="1" applyProtection="1">
      <alignment horizontal="center" vertical="center"/>
      <protection locked="0"/>
    </xf>
    <xf numFmtId="0" fontId="10" fillId="6" borderId="103" xfId="0" applyFont="1" applyFill="1" applyBorder="1" applyAlignment="1" applyProtection="1">
      <alignment horizontal="center" vertical="center"/>
      <protection locked="0"/>
    </xf>
    <xf numFmtId="0" fontId="10" fillId="6" borderId="76" xfId="0" applyFont="1" applyFill="1" applyBorder="1" applyAlignment="1" applyProtection="1">
      <alignment horizontal="center" vertical="center"/>
      <protection locked="0"/>
    </xf>
    <xf numFmtId="3" fontId="10" fillId="6" borderId="14" xfId="0" applyNumberFormat="1" applyFont="1" applyFill="1" applyBorder="1" applyAlignment="1" applyProtection="1">
      <alignment horizontal="center" vertical="center"/>
      <protection locked="0"/>
    </xf>
    <xf numFmtId="3" fontId="10" fillId="6" borderId="77" xfId="0" applyNumberFormat="1" applyFont="1" applyFill="1" applyBorder="1" applyAlignment="1" applyProtection="1">
      <alignment horizontal="center" vertical="center"/>
      <protection locked="0"/>
    </xf>
    <xf numFmtId="0" fontId="16" fillId="3" borderId="66" xfId="0" applyFont="1" applyFill="1" applyBorder="1" applyAlignment="1" applyProtection="1">
      <alignment horizontal="center" vertical="center"/>
      <protection locked="0"/>
    </xf>
    <xf numFmtId="0" fontId="16" fillId="3" borderId="96" xfId="0" applyFont="1" applyFill="1" applyBorder="1" applyAlignment="1" applyProtection="1">
      <alignment horizontal="center" vertical="center"/>
      <protection locked="0"/>
    </xf>
    <xf numFmtId="0" fontId="16" fillId="3" borderId="109" xfId="0" applyFont="1" applyFill="1" applyBorder="1" applyAlignment="1" applyProtection="1">
      <alignment horizontal="center"/>
      <protection locked="0"/>
    </xf>
    <xf numFmtId="0" fontId="17" fillId="0" borderId="78" xfId="0" applyFont="1" applyBorder="1" applyAlignment="1" applyProtection="1">
      <alignment horizontal="left" vertical="center"/>
      <protection locked="0"/>
    </xf>
    <xf numFmtId="0" fontId="17" fillId="0" borderId="59" xfId="0" applyFont="1" applyBorder="1" applyAlignment="1" applyProtection="1">
      <alignment horizontal="left" vertical="center"/>
      <protection locked="0"/>
    </xf>
    <xf numFmtId="171" fontId="17" fillId="6" borderId="60" xfId="1" applyNumberFormat="1" applyFont="1" applyFill="1" applyBorder="1" applyAlignment="1" applyProtection="1">
      <alignment vertical="center"/>
      <protection locked="0"/>
    </xf>
    <xf numFmtId="164" fontId="17" fillId="6" borderId="110" xfId="0" applyNumberFormat="1" applyFont="1" applyFill="1" applyBorder="1" applyAlignment="1" applyProtection="1">
      <alignment horizontal="right" vertical="center" wrapText="1"/>
      <protection locked="0"/>
    </xf>
    <xf numFmtId="164" fontId="17" fillId="6" borderId="90" xfId="0" applyNumberFormat="1" applyFont="1" applyFill="1" applyBorder="1" applyAlignment="1" applyProtection="1">
      <alignment horizontal="right" vertical="center" wrapText="1"/>
      <protection locked="0"/>
    </xf>
    <xf numFmtId="171" fontId="17" fillId="6" borderId="91" xfId="1" applyNumberFormat="1" applyFont="1" applyFill="1" applyBorder="1" applyAlignment="1" applyProtection="1">
      <alignment vertical="center"/>
      <protection locked="0"/>
    </xf>
    <xf numFmtId="3" fontId="17" fillId="6" borderId="107" xfId="0" applyNumberFormat="1" applyFont="1" applyFill="1" applyBorder="1" applyAlignment="1" applyProtection="1">
      <alignment horizontal="right" wrapText="1"/>
      <protection locked="0"/>
    </xf>
    <xf numFmtId="3" fontId="17" fillId="6" borderId="13" xfId="0" applyNumberFormat="1" applyFont="1" applyFill="1" applyBorder="1" applyAlignment="1" applyProtection="1">
      <alignment horizontal="right" wrapText="1"/>
      <protection locked="0"/>
    </xf>
    <xf numFmtId="3" fontId="17" fillId="6" borderId="108" xfId="0" applyNumberFormat="1" applyFont="1" applyFill="1" applyBorder="1" applyAlignment="1" applyProtection="1">
      <alignment horizontal="right" wrapText="1"/>
      <protection locked="0"/>
    </xf>
    <xf numFmtId="167" fontId="16" fillId="0" borderId="101" xfId="1" applyNumberFormat="1" applyFont="1" applyFill="1" applyBorder="1" applyProtection="1">
      <protection locked="0"/>
    </xf>
    <xf numFmtId="0" fontId="0" fillId="0" borderId="35" xfId="0" applyBorder="1" applyProtection="1">
      <protection locked="0"/>
    </xf>
    <xf numFmtId="0" fontId="17" fillId="0" borderId="80" xfId="0" applyFont="1" applyBorder="1" applyAlignment="1" applyProtection="1">
      <alignment horizontal="left" vertical="center"/>
      <protection locked="0"/>
    </xf>
    <xf numFmtId="0" fontId="17" fillId="0" borderId="29" xfId="0" applyFont="1" applyBorder="1" applyAlignment="1" applyProtection="1">
      <alignment horizontal="left" vertical="center"/>
      <protection locked="0"/>
    </xf>
    <xf numFmtId="167" fontId="16" fillId="0" borderId="98" xfId="1" applyNumberFormat="1" applyFont="1" applyFill="1" applyBorder="1" applyProtection="1">
      <protection locked="0"/>
    </xf>
    <xf numFmtId="0" fontId="0" fillId="0" borderId="28" xfId="0" applyBorder="1" applyProtection="1"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167" fontId="16" fillId="0" borderId="99" xfId="1" applyNumberFormat="1" applyFont="1" applyFill="1" applyBorder="1" applyProtection="1">
      <protection locked="0"/>
    </xf>
    <xf numFmtId="0" fontId="0" fillId="0" borderId="100" xfId="0" applyBorder="1" applyProtection="1">
      <protection locked="0"/>
    </xf>
    <xf numFmtId="3" fontId="10" fillId="4" borderId="102" xfId="0" applyNumberFormat="1" applyFont="1" applyFill="1" applyBorder="1" applyAlignment="1" applyProtection="1">
      <alignment vertical="center"/>
      <protection locked="0"/>
    </xf>
    <xf numFmtId="0" fontId="19" fillId="4" borderId="75" xfId="3" applyFont="1" applyFill="1" applyBorder="1" applyAlignment="1" applyProtection="1">
      <alignment vertical="center"/>
      <protection locked="0"/>
    </xf>
    <xf numFmtId="0" fontId="20" fillId="4" borderId="75" xfId="3" applyFont="1" applyFill="1" applyBorder="1" applyAlignment="1" applyProtection="1">
      <alignment horizontal="center" vertical="center"/>
      <protection locked="0"/>
    </xf>
    <xf numFmtId="0" fontId="21" fillId="4" borderId="75" xfId="0" applyFont="1" applyFill="1" applyBorder="1" applyAlignment="1" applyProtection="1">
      <alignment horizontal="center" vertical="center"/>
      <protection locked="0"/>
    </xf>
    <xf numFmtId="3" fontId="10" fillId="4" borderId="162" xfId="0" applyNumberFormat="1" applyFont="1" applyFill="1" applyBorder="1" applyAlignment="1" applyProtection="1">
      <alignment horizontal="left" vertical="center"/>
      <protection locked="0"/>
    </xf>
    <xf numFmtId="0" fontId="10" fillId="4" borderId="97" xfId="0" applyFont="1" applyFill="1" applyBorder="1" applyAlignment="1" applyProtection="1">
      <alignment horizontal="center" vertical="center"/>
      <protection locked="0"/>
    </xf>
    <xf numFmtId="0" fontId="10" fillId="4" borderId="96" xfId="0" applyFont="1" applyFill="1" applyBorder="1" applyAlignment="1" applyProtection="1">
      <alignment horizontal="center" vertical="center"/>
      <protection locked="0"/>
    </xf>
    <xf numFmtId="0" fontId="19" fillId="4" borderId="96" xfId="3" applyFont="1" applyFill="1" applyBorder="1" applyAlignment="1" applyProtection="1">
      <alignment horizontal="center" vertical="center"/>
      <protection locked="0"/>
    </xf>
    <xf numFmtId="0" fontId="21" fillId="4" borderId="96" xfId="0" applyFont="1" applyFill="1" applyBorder="1" applyAlignment="1" applyProtection="1">
      <alignment horizontal="center" vertical="center" wrapText="1"/>
      <protection locked="0"/>
    </xf>
    <xf numFmtId="0" fontId="21" fillId="4" borderId="62" xfId="0" applyFont="1" applyFill="1" applyBorder="1" applyAlignment="1" applyProtection="1">
      <alignment horizontal="center" vertical="center" wrapText="1"/>
      <protection locked="0"/>
    </xf>
    <xf numFmtId="0" fontId="21" fillId="4" borderId="94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0" fillId="9" borderId="0" xfId="0" applyFill="1" applyAlignment="1" applyProtection="1">
      <alignment vertical="center"/>
      <protection locked="0"/>
    </xf>
    <xf numFmtId="44" fontId="0" fillId="0" borderId="0" xfId="0" applyNumberFormat="1" applyAlignment="1" applyProtection="1">
      <alignment vertical="center"/>
      <protection locked="0"/>
    </xf>
    <xf numFmtId="167" fontId="10" fillId="0" borderId="0" xfId="1" applyNumberFormat="1" applyFont="1" applyFill="1" applyBorder="1" applyAlignment="1" applyProtection="1">
      <alignment vertical="center"/>
      <protection locked="0"/>
    </xf>
    <xf numFmtId="0" fontId="14" fillId="12" borderId="136" xfId="0" applyFont="1" applyFill="1" applyBorder="1" applyAlignment="1" applyProtection="1">
      <alignment horizontal="left"/>
      <protection locked="0"/>
    </xf>
    <xf numFmtId="0" fontId="14" fillId="12" borderId="137" xfId="0" applyFont="1" applyFill="1" applyBorder="1" applyAlignment="1" applyProtection="1">
      <alignment vertical="center"/>
      <protection locked="0"/>
    </xf>
    <xf numFmtId="0" fontId="10" fillId="4" borderId="102" xfId="0" applyFont="1" applyFill="1" applyBorder="1" applyAlignment="1" applyProtection="1">
      <alignment vertical="center"/>
      <protection locked="0"/>
    </xf>
    <xf numFmtId="0" fontId="10" fillId="4" borderId="75" xfId="0" applyFont="1" applyFill="1" applyBorder="1" applyAlignment="1" applyProtection="1">
      <alignment vertical="center"/>
      <protection locked="0"/>
    </xf>
    <xf numFmtId="0" fontId="18" fillId="4" borderId="75" xfId="0" applyFont="1" applyFill="1" applyBorder="1" applyAlignment="1" applyProtection="1">
      <alignment horizontal="center" vertical="center"/>
      <protection locked="0"/>
    </xf>
    <xf numFmtId="6" fontId="0" fillId="4" borderId="75" xfId="0" applyNumberForma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36" xfId="0" applyBorder="1" applyAlignment="1" applyProtection="1">
      <alignment horizontal="left" vertical="center" wrapText="1"/>
      <protection locked="0"/>
    </xf>
    <xf numFmtId="0" fontId="0" fillId="9" borderId="88" xfId="0" applyFill="1" applyBorder="1" applyProtection="1">
      <protection locked="0"/>
    </xf>
    <xf numFmtId="0" fontId="0" fillId="0" borderId="163" xfId="0" applyBorder="1" applyAlignment="1" applyProtection="1">
      <alignment horizontal="left" indent="1"/>
      <protection locked="0"/>
    </xf>
    <xf numFmtId="0" fontId="0" fillId="0" borderId="126" xfId="0" applyBorder="1" applyAlignment="1" applyProtection="1">
      <alignment horizontal="left" indent="1"/>
      <protection locked="0"/>
    </xf>
    <xf numFmtId="0" fontId="0" fillId="0" borderId="126" xfId="0" applyBorder="1" applyAlignment="1" applyProtection="1">
      <alignment horizontal="left" vertical="center" indent="1"/>
      <protection locked="0"/>
    </xf>
    <xf numFmtId="0" fontId="0" fillId="0" borderId="119" xfId="0" applyBorder="1" applyAlignment="1" applyProtection="1">
      <alignment horizontal="left" indent="1"/>
      <protection locked="0"/>
    </xf>
    <xf numFmtId="0" fontId="0" fillId="0" borderId="15" xfId="0" applyBorder="1" applyAlignment="1" applyProtection="1">
      <alignment horizontal="left" indent="1"/>
      <protection locked="0"/>
    </xf>
    <xf numFmtId="0" fontId="0" fillId="0" borderId="15" xfId="0" applyBorder="1" applyAlignment="1" applyProtection="1">
      <alignment horizontal="left" vertical="center" indent="1"/>
      <protection locked="0"/>
    </xf>
    <xf numFmtId="0" fontId="0" fillId="0" borderId="120" xfId="0" applyBorder="1" applyAlignment="1" applyProtection="1">
      <alignment horizontal="left" indent="1"/>
      <protection locked="0"/>
    </xf>
    <xf numFmtId="0" fontId="0" fillId="0" borderId="36" xfId="0" applyBorder="1" applyAlignment="1" applyProtection="1">
      <alignment horizontal="left" indent="1"/>
      <protection locked="0"/>
    </xf>
    <xf numFmtId="0" fontId="0" fillId="0" borderId="36" xfId="0" applyBorder="1" applyAlignment="1" applyProtection="1">
      <alignment horizontal="left" vertical="center" indent="1"/>
      <protection locked="0"/>
    </xf>
    <xf numFmtId="0" fontId="9" fillId="2" borderId="164" xfId="0" applyFont="1" applyFill="1" applyBorder="1" applyAlignment="1" applyProtection="1">
      <alignment horizontal="left" indent="1"/>
      <protection locked="0"/>
    </xf>
    <xf numFmtId="0" fontId="0" fillId="2" borderId="165" xfId="0" applyFill="1" applyBorder="1" applyAlignment="1" applyProtection="1">
      <alignment horizontal="left" indent="1"/>
      <protection locked="0"/>
    </xf>
    <xf numFmtId="0" fontId="0" fillId="2" borderId="165" xfId="0" applyFill="1" applyBorder="1" applyAlignment="1" applyProtection="1">
      <alignment horizontal="left" vertical="center" indent="1"/>
      <protection locked="0"/>
    </xf>
    <xf numFmtId="0" fontId="0" fillId="9" borderId="89" xfId="0" applyFill="1" applyBorder="1" applyProtection="1">
      <protection locked="0"/>
    </xf>
    <xf numFmtId="0" fontId="0" fillId="9" borderId="122" xfId="0" applyFill="1" applyBorder="1" applyAlignment="1" applyProtection="1">
      <alignment wrapText="1"/>
      <protection locked="0"/>
    </xf>
    <xf numFmtId="0" fontId="0" fillId="9" borderId="123" xfId="0" applyFill="1" applyBorder="1" applyAlignment="1" applyProtection="1">
      <alignment wrapText="1"/>
      <protection locked="0"/>
    </xf>
    <xf numFmtId="0" fontId="0" fillId="9" borderId="123" xfId="0" applyFill="1" applyBorder="1" applyAlignment="1" applyProtection="1">
      <alignment horizontal="right"/>
      <protection locked="0"/>
    </xf>
    <xf numFmtId="0" fontId="0" fillId="9" borderId="128" xfId="0" applyFill="1" applyBorder="1" applyAlignment="1" applyProtection="1">
      <alignment horizontal="right"/>
      <protection locked="0"/>
    </xf>
    <xf numFmtId="0" fontId="0" fillId="9" borderId="121" xfId="0" applyFill="1" applyBorder="1" applyAlignment="1" applyProtection="1">
      <alignment horizontal="right"/>
      <protection locked="0"/>
    </xf>
    <xf numFmtId="0" fontId="9" fillId="5" borderId="129" xfId="0" applyFont="1" applyFill="1" applyBorder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9" borderId="134" xfId="0" applyFill="1" applyBorder="1" applyAlignment="1" applyProtection="1">
      <alignment wrapText="1"/>
      <protection locked="0"/>
    </xf>
    <xf numFmtId="0" fontId="0" fillId="9" borderId="134" xfId="0" applyFill="1" applyBorder="1" applyAlignment="1" applyProtection="1">
      <alignment horizontal="right"/>
      <protection locked="0"/>
    </xf>
    <xf numFmtId="0" fontId="9" fillId="5" borderId="168" xfId="0" applyFont="1" applyFill="1" applyBorder="1" applyProtection="1">
      <protection locked="0"/>
    </xf>
    <xf numFmtId="165" fontId="0" fillId="0" borderId="0" xfId="0" applyNumberFormat="1" applyAlignment="1" applyProtection="1">
      <alignment vertical="center"/>
      <protection locked="0"/>
    </xf>
    <xf numFmtId="167" fontId="10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5" borderId="129" xfId="0" applyFont="1" applyFill="1" applyBorder="1" applyAlignment="1" applyProtection="1">
      <alignment horizontal="right"/>
      <protection locked="0"/>
    </xf>
    <xf numFmtId="0" fontId="9" fillId="5" borderId="168" xfId="0" applyFont="1" applyFill="1" applyBorder="1" applyAlignment="1" applyProtection="1">
      <alignment horizontal="right"/>
      <protection locked="0"/>
    </xf>
    <xf numFmtId="0" fontId="10" fillId="4" borderId="111" xfId="0" applyFont="1" applyFill="1" applyBorder="1" applyAlignment="1" applyProtection="1">
      <alignment horizontal="center" vertical="center"/>
      <protection locked="0"/>
    </xf>
    <xf numFmtId="0" fontId="10" fillId="4" borderId="113" xfId="0" applyFont="1" applyFill="1" applyBorder="1" applyAlignment="1" applyProtection="1">
      <alignment horizontal="center" vertical="center"/>
      <protection locked="0"/>
    </xf>
    <xf numFmtId="0" fontId="14" fillId="13" borderId="72" xfId="0" applyFont="1" applyFill="1" applyBorder="1" applyAlignment="1" applyProtection="1">
      <alignment horizontal="center" vertical="center"/>
      <protection locked="0"/>
    </xf>
    <xf numFmtId="0" fontId="15" fillId="13" borderId="112" xfId="0" applyFont="1" applyFill="1" applyBorder="1" applyAlignment="1" applyProtection="1">
      <alignment horizontal="center" vertical="center"/>
      <protection locked="0"/>
    </xf>
    <xf numFmtId="0" fontId="14" fillId="13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3" fontId="10" fillId="10" borderId="0" xfId="0" applyNumberFormat="1" applyFont="1" applyFill="1" applyAlignment="1" applyProtection="1">
      <alignment horizontal="center"/>
      <protection locked="0"/>
    </xf>
    <xf numFmtId="0" fontId="10" fillId="6" borderId="191" xfId="0" applyFont="1" applyFill="1" applyBorder="1" applyAlignment="1" applyProtection="1">
      <alignment horizontal="center" vertical="center"/>
      <protection locked="0"/>
    </xf>
    <xf numFmtId="0" fontId="17" fillId="0" borderId="204" xfId="0" applyFont="1" applyBorder="1" applyAlignment="1" applyProtection="1">
      <alignment horizontal="left" vertical="center"/>
      <protection locked="0"/>
    </xf>
    <xf numFmtId="0" fontId="10" fillId="4" borderId="208" xfId="0" applyFont="1" applyFill="1" applyBorder="1" applyAlignment="1" applyProtection="1">
      <alignment horizontal="center" vertical="center"/>
      <protection locked="0"/>
    </xf>
    <xf numFmtId="0" fontId="15" fillId="13" borderId="209" xfId="0" applyFont="1" applyFill="1" applyBorder="1" applyAlignment="1" applyProtection="1">
      <alignment horizontal="center" vertical="center"/>
      <protection locked="0"/>
    </xf>
    <xf numFmtId="3" fontId="10" fillId="0" borderId="95" xfId="0" applyNumberFormat="1" applyFont="1" applyBorder="1" applyAlignment="1" applyProtection="1">
      <alignment horizontal="right" vertical="center"/>
      <protection locked="0"/>
    </xf>
    <xf numFmtId="0" fontId="0" fillId="0" borderId="95" xfId="0" applyBorder="1" applyAlignment="1" applyProtection="1">
      <alignment horizontal="right" vertical="center"/>
      <protection locked="0"/>
    </xf>
    <xf numFmtId="3" fontId="0" fillId="0" borderId="95" xfId="0" applyNumberFormat="1" applyBorder="1" applyAlignment="1" applyProtection="1">
      <alignment horizontal="right" vertical="center"/>
      <protection locked="0"/>
    </xf>
    <xf numFmtId="3" fontId="13" fillId="6" borderId="64" xfId="0" applyNumberFormat="1" applyFont="1" applyFill="1" applyBorder="1" applyAlignment="1" applyProtection="1">
      <alignment horizontal="center" vertical="center"/>
      <protection locked="0"/>
    </xf>
    <xf numFmtId="0" fontId="0" fillId="6" borderId="64" xfId="0" applyFill="1" applyBorder="1" applyAlignment="1" applyProtection="1">
      <alignment vertical="center"/>
      <protection locked="0"/>
    </xf>
    <xf numFmtId="0" fontId="0" fillId="6" borderId="64" xfId="0" applyFill="1" applyBorder="1" applyAlignment="1" applyProtection="1">
      <alignment horizontal="center" vertical="center"/>
      <protection locked="0"/>
    </xf>
    <xf numFmtId="14" fontId="0" fillId="9" borderId="64" xfId="0" applyNumberFormat="1" applyFill="1" applyBorder="1" applyAlignment="1" applyProtection="1">
      <alignment horizontal="left" vertical="center"/>
      <protection locked="0"/>
    </xf>
    <xf numFmtId="14" fontId="0" fillId="0" borderId="64" xfId="0" applyNumberFormat="1" applyBorder="1" applyAlignment="1" applyProtection="1">
      <alignment vertical="center"/>
      <protection locked="0"/>
    </xf>
    <xf numFmtId="14" fontId="0" fillId="0" borderId="65" xfId="0" applyNumberFormat="1" applyBorder="1" applyAlignment="1" applyProtection="1">
      <alignment vertical="center"/>
      <protection locked="0"/>
    </xf>
    <xf numFmtId="0" fontId="0" fillId="0" borderId="63" xfId="0" applyBorder="1" applyAlignment="1" applyProtection="1">
      <alignment vertical="center"/>
      <protection locked="0"/>
    </xf>
    <xf numFmtId="3" fontId="0" fillId="0" borderId="64" xfId="0" applyNumberFormat="1" applyBorder="1" applyAlignment="1" applyProtection="1">
      <alignment vertical="center"/>
      <protection locked="0"/>
    </xf>
    <xf numFmtId="3" fontId="0" fillId="0" borderId="64" xfId="0" applyNumberFormat="1" applyBorder="1" applyAlignment="1" applyProtection="1">
      <alignment horizontal="right" vertical="center"/>
      <protection locked="0"/>
    </xf>
    <xf numFmtId="9" fontId="0" fillId="8" borderId="95" xfId="2" applyFont="1" applyFill="1" applyBorder="1" applyAlignment="1" applyProtection="1">
      <alignment horizontal="center" vertical="center"/>
      <protection locked="0"/>
    </xf>
    <xf numFmtId="9" fontId="0" fillId="8" borderId="95" xfId="0" applyNumberFormat="1" applyFill="1" applyBorder="1" applyAlignment="1" applyProtection="1">
      <alignment horizontal="center" vertical="center"/>
      <protection locked="0"/>
    </xf>
    <xf numFmtId="0" fontId="0" fillId="0" borderId="96" xfId="0" applyBorder="1" applyAlignment="1" applyProtection="1">
      <alignment horizontal="right" vertical="center"/>
      <protection locked="0"/>
    </xf>
    <xf numFmtId="0" fontId="0" fillId="0" borderId="62" xfId="0" applyBorder="1" applyAlignment="1" applyProtection="1">
      <alignment horizontal="right" vertical="center"/>
      <protection locked="0"/>
    </xf>
    <xf numFmtId="9" fontId="0" fillId="8" borderId="66" xfId="0" applyNumberFormat="1" applyFill="1" applyBorder="1" applyAlignment="1" applyProtection="1">
      <alignment horizontal="center" vertical="center"/>
      <protection locked="0"/>
    </xf>
    <xf numFmtId="0" fontId="17" fillId="0" borderId="211" xfId="0" applyFont="1" applyBorder="1" applyAlignment="1" applyProtection="1">
      <alignment horizontal="left" vertical="center"/>
      <protection locked="0"/>
    </xf>
    <xf numFmtId="0" fontId="0" fillId="6" borderId="72" xfId="0" applyFill="1" applyBorder="1" applyProtection="1">
      <protection locked="0"/>
    </xf>
    <xf numFmtId="0" fontId="0" fillId="6" borderId="0" xfId="0" applyFill="1" applyProtection="1">
      <protection locked="0"/>
    </xf>
    <xf numFmtId="0" fontId="10" fillId="6" borderId="212" xfId="0" applyFont="1" applyFill="1" applyBorder="1" applyAlignment="1" applyProtection="1">
      <alignment horizontal="center" vertical="center"/>
      <protection locked="0"/>
    </xf>
    <xf numFmtId="3" fontId="0" fillId="4" borderId="144" xfId="0" applyNumberFormat="1" applyFill="1" applyBorder="1" applyAlignment="1" applyProtection="1">
      <alignment wrapText="1"/>
      <protection locked="0"/>
    </xf>
    <xf numFmtId="0" fontId="10" fillId="10" borderId="84" xfId="0" applyFont="1" applyFill="1" applyBorder="1" applyAlignment="1" applyProtection="1">
      <alignment horizontal="left" vertical="center"/>
      <protection locked="0"/>
    </xf>
    <xf numFmtId="10" fontId="17" fillId="6" borderId="53" xfId="0" applyNumberFormat="1" applyFont="1" applyFill="1" applyBorder="1" applyAlignment="1" applyProtection="1">
      <alignment horizontal="right" vertical="center" wrapText="1"/>
      <protection locked="0" hidden="1"/>
    </xf>
    <xf numFmtId="10" fontId="17" fillId="6" borderId="8" xfId="0" applyNumberFormat="1" applyFont="1" applyFill="1" applyBorder="1" applyAlignment="1" applyProtection="1">
      <alignment horizontal="right" vertical="center" wrapText="1"/>
      <protection locked="0" hidden="1"/>
    </xf>
    <xf numFmtId="0" fontId="17" fillId="6" borderId="78" xfId="0" applyFont="1" applyFill="1" applyBorder="1" applyAlignment="1" applyProtection="1">
      <alignment horizontal="left" vertical="center"/>
      <protection locked="0"/>
    </xf>
    <xf numFmtId="0" fontId="17" fillId="6" borderId="34" xfId="0" applyFont="1" applyFill="1" applyBorder="1" applyAlignment="1" applyProtection="1">
      <alignment horizontal="left" vertical="center"/>
      <protection locked="0"/>
    </xf>
    <xf numFmtId="0" fontId="24" fillId="6" borderId="53" xfId="0" applyFont="1" applyFill="1" applyBorder="1" applyAlignment="1" applyProtection="1">
      <alignment horizontal="center" vertical="center" wrapText="1"/>
      <protection locked="0"/>
    </xf>
    <xf numFmtId="0" fontId="24" fillId="6" borderId="37" xfId="0" applyFont="1" applyFill="1" applyBorder="1" applyAlignment="1" applyProtection="1">
      <alignment horizontal="center" vertical="center" wrapText="1"/>
      <protection locked="0"/>
    </xf>
    <xf numFmtId="0" fontId="24" fillId="6" borderId="34" xfId="0" applyFont="1" applyFill="1" applyBorder="1" applyAlignment="1" applyProtection="1">
      <alignment horizontal="center" vertical="center" wrapText="1"/>
      <protection locked="0"/>
    </xf>
    <xf numFmtId="0" fontId="17" fillId="6" borderId="80" xfId="0" applyFont="1" applyFill="1" applyBorder="1" applyAlignment="1" applyProtection="1">
      <alignment horizontal="left" vertical="center"/>
      <protection locked="0"/>
    </xf>
    <xf numFmtId="0" fontId="17" fillId="6" borderId="9" xfId="0" applyFont="1" applyFill="1" applyBorder="1" applyAlignment="1" applyProtection="1">
      <alignment horizontal="left" vertical="center"/>
      <protection locked="0"/>
    </xf>
    <xf numFmtId="0" fontId="24" fillId="6" borderId="8" xfId="0" applyFont="1" applyFill="1" applyBorder="1" applyAlignment="1" applyProtection="1">
      <alignment horizontal="center" vertical="center" wrapText="1"/>
      <protection locked="0"/>
    </xf>
    <xf numFmtId="0" fontId="24" fillId="6" borderId="15" xfId="0" applyFont="1" applyFill="1" applyBorder="1" applyAlignment="1" applyProtection="1">
      <alignment horizontal="center" vertical="center" wrapText="1"/>
      <protection locked="0"/>
    </xf>
    <xf numFmtId="0" fontId="24" fillId="6" borderId="9" xfId="0" applyFont="1" applyFill="1" applyBorder="1" applyAlignment="1" applyProtection="1">
      <alignment horizontal="center" vertical="center" wrapText="1"/>
      <protection locked="0"/>
    </xf>
    <xf numFmtId="0" fontId="16" fillId="10" borderId="0" xfId="0" applyFont="1" applyFill="1" applyAlignment="1" applyProtection="1">
      <alignment horizontal="left" vertical="center"/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164" fontId="17" fillId="6" borderId="215" xfId="0" applyNumberFormat="1" applyFont="1" applyFill="1" applyBorder="1" applyAlignment="1" applyProtection="1">
      <alignment horizontal="right" vertical="center" wrapText="1"/>
      <protection locked="0"/>
    </xf>
    <xf numFmtId="0" fontId="17" fillId="9" borderId="13" xfId="0" applyFont="1" applyFill="1" applyBorder="1" applyAlignment="1" applyProtection="1">
      <alignment horizontal="center" vertical="center" wrapText="1"/>
      <protection locked="0"/>
    </xf>
    <xf numFmtId="0" fontId="17" fillId="9" borderId="7" xfId="0" applyFont="1" applyFill="1" applyBorder="1" applyAlignment="1" applyProtection="1">
      <alignment horizontal="center" vertical="center" wrapText="1"/>
      <protection locked="0"/>
    </xf>
    <xf numFmtId="0" fontId="10" fillId="6" borderId="14" xfId="0" applyFont="1" applyFill="1" applyBorder="1" applyAlignment="1" applyProtection="1">
      <alignment horizontal="center" vertical="center"/>
      <protection locked="0"/>
    </xf>
    <xf numFmtId="3" fontId="10" fillId="6" borderId="216" xfId="0" applyNumberFormat="1" applyFont="1" applyFill="1" applyBorder="1" applyAlignment="1" applyProtection="1">
      <alignment horizontal="center" vertical="center"/>
      <protection locked="0"/>
    </xf>
    <xf numFmtId="0" fontId="0" fillId="0" borderId="223" xfId="0" applyBorder="1" applyAlignment="1" applyProtection="1">
      <alignment horizontal="left" vertical="center" wrapText="1"/>
      <protection locked="0"/>
    </xf>
    <xf numFmtId="0" fontId="0" fillId="9" borderId="226" xfId="0" applyFill="1" applyBorder="1" applyProtection="1">
      <protection locked="0"/>
    </xf>
    <xf numFmtId="0" fontId="0" fillId="9" borderId="227" xfId="0" applyFill="1" applyBorder="1" applyProtection="1">
      <protection locked="0"/>
    </xf>
    <xf numFmtId="0" fontId="0" fillId="0" borderId="228" xfId="0" applyBorder="1" applyAlignment="1" applyProtection="1">
      <alignment horizontal="left" vertical="center" wrapText="1"/>
      <protection locked="0"/>
    </xf>
    <xf numFmtId="0" fontId="10" fillId="4" borderId="102" xfId="0" applyFont="1" applyFill="1" applyBorder="1" applyProtection="1">
      <protection locked="0"/>
    </xf>
    <xf numFmtId="2" fontId="0" fillId="7" borderId="229" xfId="0" applyNumberFormat="1" applyFill="1" applyBorder="1" applyAlignment="1" applyProtection="1">
      <alignment horizontal="center" vertical="center" wrapText="1"/>
      <protection locked="0"/>
    </xf>
    <xf numFmtId="2" fontId="0" fillId="7" borderId="231" xfId="0" applyNumberFormat="1" applyFill="1" applyBorder="1" applyAlignment="1" applyProtection="1">
      <alignment horizontal="center" vertical="center" wrapText="1"/>
      <protection locked="0"/>
    </xf>
    <xf numFmtId="2" fontId="0" fillId="7" borderId="233" xfId="0" applyNumberFormat="1" applyFill="1" applyBorder="1" applyAlignment="1" applyProtection="1">
      <alignment horizontal="center" vertical="center" wrapText="1"/>
      <protection locked="0"/>
    </xf>
    <xf numFmtId="0" fontId="0" fillId="0" borderId="228" xfId="0" applyBorder="1" applyAlignment="1" applyProtection="1">
      <alignment horizontal="left" indent="1"/>
      <protection locked="0"/>
    </xf>
    <xf numFmtId="0" fontId="0" fillId="0" borderId="228" xfId="0" applyBorder="1" applyAlignment="1" applyProtection="1">
      <alignment horizontal="left" vertical="center" indent="1"/>
      <protection locked="0"/>
    </xf>
    <xf numFmtId="0" fontId="10" fillId="10" borderId="219" xfId="0" applyFont="1" applyFill="1" applyBorder="1" applyAlignment="1" applyProtection="1">
      <alignment horizontal="left"/>
      <protection locked="0"/>
    </xf>
    <xf numFmtId="0" fontId="10" fillId="4" borderId="63" xfId="0" applyFont="1" applyFill="1" applyBorder="1" applyAlignment="1" applyProtection="1">
      <alignment vertical="center"/>
      <protection locked="0"/>
    </xf>
    <xf numFmtId="0" fontId="10" fillId="4" borderId="64" xfId="0" applyFont="1" applyFill="1" applyBorder="1" applyAlignment="1" applyProtection="1">
      <alignment vertical="center"/>
      <protection locked="0"/>
    </xf>
    <xf numFmtId="0" fontId="18" fillId="4" borderId="64" xfId="0" applyFont="1" applyFill="1" applyBorder="1" applyAlignment="1" applyProtection="1">
      <alignment horizontal="center" vertical="center"/>
      <protection locked="0"/>
    </xf>
    <xf numFmtId="6" fontId="0" fillId="4" borderId="64" xfId="0" applyNumberFormat="1" applyFill="1" applyBorder="1" applyAlignment="1" applyProtection="1">
      <alignment horizontal="right" vertical="center" wrapText="1"/>
      <protection locked="0"/>
    </xf>
    <xf numFmtId="3" fontId="10" fillId="10" borderId="0" xfId="0" applyNumberFormat="1" applyFont="1" applyFill="1" applyAlignment="1" applyProtection="1">
      <alignment horizontal="center" wrapText="1"/>
      <protection locked="0"/>
    </xf>
    <xf numFmtId="2" fontId="17" fillId="11" borderId="69" xfId="0" quotePrefix="1" applyNumberFormat="1" applyFont="1" applyFill="1" applyBorder="1" applyAlignment="1" applyProtection="1">
      <alignment horizontal="center" vertical="center" wrapText="1"/>
      <protection locked="0"/>
    </xf>
    <xf numFmtId="2" fontId="25" fillId="14" borderId="53" xfId="0" quotePrefix="1" applyNumberFormat="1" applyFont="1" applyFill="1" applyBorder="1" applyAlignment="1" applyProtection="1">
      <alignment horizontal="center" vertical="center" wrapText="1"/>
      <protection locked="0"/>
    </xf>
    <xf numFmtId="2" fontId="17" fillId="11" borderId="70" xfId="0" quotePrefix="1" applyNumberFormat="1" applyFont="1" applyFill="1" applyBorder="1" applyAlignment="1" applyProtection="1">
      <alignment horizontal="center" vertical="center" wrapText="1"/>
      <protection locked="0"/>
    </xf>
    <xf numFmtId="2" fontId="25" fillId="14" borderId="8" xfId="0" quotePrefix="1" applyNumberFormat="1" applyFont="1" applyFill="1" applyBorder="1" applyAlignment="1" applyProtection="1">
      <alignment horizontal="center" vertical="center" wrapText="1"/>
      <protection locked="0"/>
    </xf>
    <xf numFmtId="2" fontId="17" fillId="11" borderId="203" xfId="0" quotePrefix="1" applyNumberFormat="1" applyFont="1" applyFill="1" applyBorder="1" applyAlignment="1" applyProtection="1">
      <alignment horizontal="center" vertical="center" wrapText="1"/>
      <protection locked="0"/>
    </xf>
    <xf numFmtId="2" fontId="25" fillId="14" borderId="205" xfId="0" quotePrefix="1" applyNumberFormat="1" applyFont="1" applyFill="1" applyBorder="1" applyAlignment="1" applyProtection="1">
      <alignment horizontal="center" vertical="center" wrapText="1"/>
      <protection locked="0"/>
    </xf>
    <xf numFmtId="171" fontId="17" fillId="0" borderId="180" xfId="0" applyNumberFormat="1" applyFont="1" applyBorder="1" applyAlignment="1" applyProtection="1">
      <alignment horizontal="right" vertical="center" wrapText="1"/>
      <protection locked="0"/>
    </xf>
    <xf numFmtId="171" fontId="17" fillId="0" borderId="119" xfId="0" applyNumberFormat="1" applyFont="1" applyBorder="1" applyAlignment="1" applyProtection="1">
      <alignment horizontal="right" vertical="center" wrapText="1"/>
      <protection locked="0"/>
    </xf>
    <xf numFmtId="171" fontId="17" fillId="0" borderId="164" xfId="0" applyNumberFormat="1" applyFont="1" applyBorder="1" applyAlignment="1" applyProtection="1">
      <alignment horizontal="right" vertical="center" wrapText="1"/>
      <protection locked="0"/>
    </xf>
    <xf numFmtId="0" fontId="17" fillId="0" borderId="53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205" xfId="0" applyFont="1" applyBorder="1" applyAlignment="1" applyProtection="1">
      <alignment horizontal="center" vertical="center" wrapText="1"/>
      <protection locked="0"/>
    </xf>
    <xf numFmtId="0" fontId="14" fillId="13" borderId="73" xfId="0" applyFont="1" applyFill="1" applyBorder="1" applyAlignment="1" applyProtection="1">
      <alignment horizontal="center" vertical="center"/>
      <protection locked="0"/>
    </xf>
    <xf numFmtId="3" fontId="10" fillId="6" borderId="243" xfId="0" applyNumberFormat="1" applyFont="1" applyFill="1" applyBorder="1" applyAlignment="1" applyProtection="1">
      <alignment horizontal="center" vertical="center"/>
      <protection locked="0"/>
    </xf>
    <xf numFmtId="171" fontId="17" fillId="6" borderId="244" xfId="1" applyNumberFormat="1" applyFont="1" applyFill="1" applyBorder="1" applyAlignment="1" applyProtection="1">
      <alignment vertical="center"/>
      <protection locked="0"/>
    </xf>
    <xf numFmtId="164" fontId="17" fillId="6" borderId="245" xfId="0" applyNumberFormat="1" applyFont="1" applyFill="1" applyBorder="1" applyAlignment="1" applyProtection="1">
      <alignment horizontal="right" vertical="center" wrapText="1"/>
      <protection locked="0"/>
    </xf>
    <xf numFmtId="171" fontId="17" fillId="6" borderId="246" xfId="1" applyNumberFormat="1" applyFont="1" applyFill="1" applyBorder="1" applyAlignment="1" applyProtection="1">
      <alignment vertical="center"/>
      <protection locked="0"/>
    </xf>
    <xf numFmtId="1" fontId="0" fillId="4" borderId="102" xfId="1" applyNumberFormat="1" applyFont="1" applyFill="1" applyBorder="1" applyAlignment="1" applyProtection="1">
      <alignment vertical="center"/>
      <protection locked="0"/>
    </xf>
    <xf numFmtId="1" fontId="0" fillId="4" borderId="75" xfId="1" applyNumberFormat="1" applyFont="1" applyFill="1" applyBorder="1" applyAlignment="1" applyProtection="1">
      <alignment vertical="center"/>
      <protection locked="0"/>
    </xf>
    <xf numFmtId="0" fontId="10" fillId="10" borderId="220" xfId="0" applyFont="1" applyFill="1" applyBorder="1" applyAlignment="1" applyProtection="1">
      <alignment vertical="center"/>
      <protection locked="0"/>
    </xf>
    <xf numFmtId="0" fontId="18" fillId="10" borderId="220" xfId="0" applyFont="1" applyFill="1" applyBorder="1" applyAlignment="1" applyProtection="1">
      <alignment horizontal="center" vertical="center"/>
      <protection locked="0"/>
    </xf>
    <xf numFmtId="0" fontId="14" fillId="12" borderId="219" xfId="0" applyFont="1" applyFill="1" applyBorder="1" applyAlignment="1" applyProtection="1">
      <alignment vertical="center"/>
      <protection locked="0"/>
    </xf>
    <xf numFmtId="0" fontId="14" fillId="12" borderId="220" xfId="0" applyFont="1" applyFill="1" applyBorder="1" applyAlignment="1" applyProtection="1">
      <alignment vertical="center"/>
      <protection locked="0"/>
    </xf>
    <xf numFmtId="0" fontId="22" fillId="12" borderId="220" xfId="0" applyFont="1" applyFill="1" applyBorder="1" applyAlignment="1" applyProtection="1">
      <alignment horizontal="center" vertical="center"/>
      <protection locked="0"/>
    </xf>
    <xf numFmtId="6" fontId="8" fillId="12" borderId="220" xfId="0" applyNumberFormat="1" applyFont="1" applyFill="1" applyBorder="1" applyAlignment="1" applyProtection="1">
      <alignment horizontal="right" vertical="center" wrapText="1"/>
      <protection locked="0"/>
    </xf>
    <xf numFmtId="0" fontId="9" fillId="5" borderId="270" xfId="0" applyFont="1" applyFill="1" applyBorder="1" applyProtection="1">
      <protection locked="0"/>
    </xf>
    <xf numFmtId="3" fontId="0" fillId="0" borderId="0" xfId="0" applyNumberFormat="1" applyAlignment="1" applyProtection="1">
      <alignment horizontal="right" vertical="center"/>
      <protection locked="0"/>
    </xf>
    <xf numFmtId="0" fontId="10" fillId="4" borderId="0" xfId="0" applyFont="1" applyFill="1" applyAlignment="1" applyProtection="1">
      <alignment horizontal="right" vertical="center"/>
      <protection locked="0"/>
    </xf>
    <xf numFmtId="3" fontId="10" fillId="6" borderId="14" xfId="0" applyNumberFormat="1" applyFont="1" applyFill="1" applyBorder="1" applyAlignment="1" applyProtection="1">
      <alignment horizontal="right" vertical="center"/>
      <protection locked="0"/>
    </xf>
    <xf numFmtId="171" fontId="17" fillId="6" borderId="60" xfId="1" applyNumberFormat="1" applyFont="1" applyFill="1" applyBorder="1" applyAlignment="1" applyProtection="1">
      <alignment horizontal="right" vertical="center"/>
      <protection locked="0"/>
    </xf>
    <xf numFmtId="3" fontId="11" fillId="0" borderId="0" xfId="0" applyNumberFormat="1" applyFont="1" applyAlignment="1" applyProtection="1">
      <alignment horizontal="right" vertical="center"/>
      <protection locked="0"/>
    </xf>
    <xf numFmtId="0" fontId="10" fillId="10" borderId="84" xfId="0" applyFont="1" applyFill="1" applyBorder="1" applyAlignment="1" applyProtection="1">
      <alignment horizontal="left"/>
      <protection locked="0"/>
    </xf>
    <xf numFmtId="0" fontId="10" fillId="10" borderId="0" xfId="0" applyFont="1" applyFill="1" applyAlignment="1" applyProtection="1">
      <alignment horizontal="left"/>
      <protection locked="0"/>
    </xf>
    <xf numFmtId="0" fontId="10" fillId="4" borderId="84" xfId="0" applyFont="1" applyFill="1" applyBorder="1" applyAlignment="1" applyProtection="1">
      <alignment vertical="center" indent="1"/>
      <protection locked="0"/>
    </xf>
    <xf numFmtId="0" fontId="0" fillId="4" borderId="0" xfId="0" applyFill="1" applyAlignment="1" applyProtection="1">
      <alignment vertical="center"/>
      <protection locked="0"/>
    </xf>
    <xf numFmtId="2" fontId="23" fillId="14" borderId="230" xfId="0" applyNumberFormat="1" applyFont="1" applyFill="1" applyBorder="1" applyAlignment="1" applyProtection="1">
      <alignment horizontal="center" vertical="center" wrapText="1"/>
      <protection locked="0"/>
    </xf>
    <xf numFmtId="2" fontId="23" fillId="14" borderId="234" xfId="0" applyNumberFormat="1" applyFont="1" applyFill="1" applyBorder="1" applyAlignment="1" applyProtection="1">
      <alignment horizontal="center" vertical="center" wrapText="1"/>
      <protection locked="0"/>
    </xf>
    <xf numFmtId="2" fontId="23" fillId="14" borderId="232" xfId="0" applyNumberFormat="1" applyFont="1" applyFill="1" applyBorder="1" applyAlignment="1" applyProtection="1">
      <alignment horizontal="center" vertical="center" wrapText="1"/>
      <protection locked="0"/>
    </xf>
    <xf numFmtId="0" fontId="10" fillId="10" borderId="84" xfId="0" applyFont="1" applyFill="1" applyBorder="1" applyAlignment="1" applyProtection="1">
      <alignment vertical="center"/>
      <protection locked="0"/>
    </xf>
    <xf numFmtId="0" fontId="10" fillId="10" borderId="0" xfId="0" applyFont="1" applyFill="1" applyAlignment="1" applyProtection="1">
      <alignment vertical="center"/>
      <protection locked="0"/>
    </xf>
    <xf numFmtId="0" fontId="18" fillId="10" borderId="0" xfId="0" applyFont="1" applyFill="1" applyAlignment="1" applyProtection="1">
      <alignment horizontal="center" vertical="center" wrapText="1"/>
      <protection locked="0"/>
    </xf>
    <xf numFmtId="0" fontId="18" fillId="10" borderId="0" xfId="0" applyFont="1" applyFill="1" applyAlignment="1" applyProtection="1">
      <alignment horizontal="center" vertical="center"/>
      <protection locked="0"/>
    </xf>
    <xf numFmtId="0" fontId="18" fillId="8" borderId="0" xfId="0" applyFont="1" applyFill="1" applyAlignment="1" applyProtection="1">
      <alignment horizontal="center" vertical="center"/>
      <protection locked="0"/>
    </xf>
    <xf numFmtId="0" fontId="18" fillId="8" borderId="0" xfId="0" applyFont="1" applyFill="1" applyAlignment="1" applyProtection="1">
      <alignment horizontal="right" vertical="center"/>
      <protection locked="0"/>
    </xf>
    <xf numFmtId="170" fontId="0" fillId="8" borderId="0" xfId="2" applyNumberFormat="1" applyFont="1" applyFill="1" applyBorder="1" applyAlignment="1" applyProtection="1">
      <alignment vertical="center"/>
      <protection locked="0"/>
    </xf>
    <xf numFmtId="170" fontId="0" fillId="8" borderId="0" xfId="2" applyNumberFormat="1" applyFont="1" applyFill="1" applyBorder="1" applyAlignment="1" applyProtection="1">
      <alignment vertical="center" wrapText="1"/>
      <protection locked="0"/>
    </xf>
    <xf numFmtId="0" fontId="10" fillId="4" borderId="84" xfId="0" applyFont="1" applyFill="1" applyBorder="1" applyAlignment="1" applyProtection="1">
      <alignment vertical="center"/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18" fillId="4" borderId="0" xfId="0" applyFont="1" applyFill="1" applyAlignment="1" applyProtection="1">
      <alignment horizontal="center" vertical="center"/>
      <protection locked="0"/>
    </xf>
    <xf numFmtId="0" fontId="14" fillId="12" borderId="84" xfId="0" applyFont="1" applyFill="1" applyBorder="1" applyAlignment="1" applyProtection="1">
      <alignment horizontal="left"/>
      <protection locked="0"/>
    </xf>
    <xf numFmtId="0" fontId="14" fillId="12" borderId="0" xfId="0" applyFont="1" applyFill="1" applyAlignment="1" applyProtection="1">
      <alignment horizontal="left" vertical="center"/>
      <protection locked="0"/>
    </xf>
    <xf numFmtId="0" fontId="22" fillId="12" borderId="0" xfId="0" applyFont="1" applyFill="1" applyAlignment="1" applyProtection="1">
      <alignment horizontal="center" vertical="center" wrapText="1"/>
      <protection locked="0"/>
    </xf>
    <xf numFmtId="6" fontId="8" fillId="12" borderId="0" xfId="0" applyNumberFormat="1" applyFont="1" applyFill="1" applyAlignment="1" applyProtection="1">
      <alignment horizontal="right" vertical="center" wrapText="1"/>
      <protection locked="0"/>
    </xf>
    <xf numFmtId="1" fontId="0" fillId="4" borderId="255" xfId="0" applyNumberFormat="1" applyFill="1" applyBorder="1" applyAlignment="1" applyProtection="1">
      <alignment vertical="center" wrapText="1"/>
      <protection locked="0"/>
    </xf>
    <xf numFmtId="1" fontId="0" fillId="4" borderId="256" xfId="0" applyNumberFormat="1" applyFill="1" applyBorder="1" applyAlignment="1" applyProtection="1">
      <alignment vertical="center" wrapText="1"/>
      <protection locked="0"/>
    </xf>
    <xf numFmtId="1" fontId="0" fillId="4" borderId="257" xfId="0" applyNumberFormat="1" applyFill="1" applyBorder="1" applyAlignment="1" applyProtection="1">
      <alignment vertical="center" wrapText="1"/>
      <protection locked="0"/>
    </xf>
    <xf numFmtId="1" fontId="0" fillId="4" borderId="157" xfId="0" applyNumberFormat="1" applyFill="1" applyBorder="1" applyAlignment="1" applyProtection="1">
      <alignment vertical="center" wrapText="1"/>
      <protection locked="0"/>
    </xf>
    <xf numFmtId="1" fontId="0" fillId="4" borderId="158" xfId="0" applyNumberFormat="1" applyFill="1" applyBorder="1" applyAlignment="1" applyProtection="1">
      <alignment vertical="center" wrapText="1"/>
      <protection locked="0"/>
    </xf>
    <xf numFmtId="1" fontId="0" fillId="4" borderId="159" xfId="0" applyNumberFormat="1" applyFill="1" applyBorder="1" applyAlignment="1" applyProtection="1">
      <alignment vertical="center" wrapText="1"/>
      <protection locked="0"/>
    </xf>
    <xf numFmtId="1" fontId="0" fillId="4" borderId="105" xfId="0" applyNumberFormat="1" applyFill="1" applyBorder="1" applyAlignment="1" applyProtection="1">
      <alignment vertical="center" wrapText="1"/>
      <protection locked="0"/>
    </xf>
    <xf numFmtId="1" fontId="0" fillId="4" borderId="258" xfId="0" applyNumberFormat="1" applyFill="1" applyBorder="1" applyAlignment="1" applyProtection="1">
      <alignment vertical="center" wrapText="1"/>
      <protection locked="0"/>
    </xf>
    <xf numFmtId="1" fontId="0" fillId="4" borderId="242" xfId="0" applyNumberFormat="1" applyFill="1" applyBorder="1" applyAlignment="1" applyProtection="1">
      <alignment vertical="center" wrapText="1"/>
      <protection locked="0"/>
    </xf>
    <xf numFmtId="1" fontId="0" fillId="4" borderId="162" xfId="0" applyNumberFormat="1" applyFill="1" applyBorder="1" applyAlignment="1" applyProtection="1">
      <alignment vertical="center" wrapText="1"/>
      <protection locked="0"/>
    </xf>
    <xf numFmtId="1" fontId="0" fillId="4" borderId="202" xfId="0" applyNumberFormat="1" applyFill="1" applyBorder="1" applyAlignment="1" applyProtection="1">
      <alignment vertical="center" wrapText="1"/>
      <protection locked="0"/>
    </xf>
    <xf numFmtId="1" fontId="0" fillId="4" borderId="139" xfId="1" applyNumberFormat="1" applyFont="1" applyFill="1" applyBorder="1" applyAlignment="1" applyProtection="1">
      <alignment vertical="center"/>
      <protection locked="0"/>
    </xf>
    <xf numFmtId="0" fontId="18" fillId="4" borderId="102" xfId="0" applyFont="1" applyFill="1" applyBorder="1" applyAlignment="1" applyProtection="1">
      <alignment vertical="center"/>
      <protection locked="0"/>
    </xf>
    <xf numFmtId="0" fontId="18" fillId="4" borderId="75" xfId="0" applyFont="1" applyFill="1" applyBorder="1" applyAlignment="1" applyProtection="1">
      <alignment vertical="center"/>
      <protection locked="0"/>
    </xf>
    <xf numFmtId="0" fontId="18" fillId="4" borderId="139" xfId="0" applyFont="1" applyFill="1" applyBorder="1" applyAlignment="1" applyProtection="1">
      <alignment vertical="center"/>
      <protection locked="0"/>
    </xf>
    <xf numFmtId="0" fontId="10" fillId="10" borderId="63" xfId="0" applyFont="1" applyFill="1" applyBorder="1" applyAlignment="1" applyProtection="1">
      <alignment vertical="center"/>
      <protection locked="0"/>
    </xf>
    <xf numFmtId="0" fontId="10" fillId="10" borderId="64" xfId="0" applyFont="1" applyFill="1" applyBorder="1" applyAlignment="1" applyProtection="1">
      <alignment vertical="center"/>
      <protection locked="0"/>
    </xf>
    <xf numFmtId="0" fontId="18" fillId="10" borderId="64" xfId="0" applyFont="1" applyFill="1" applyBorder="1" applyAlignment="1" applyProtection="1">
      <alignment horizontal="center" vertical="center"/>
      <protection locked="0"/>
    </xf>
    <xf numFmtId="6" fontId="0" fillId="10" borderId="64" xfId="0" applyNumberFormat="1" applyFill="1" applyBorder="1" applyAlignment="1" applyProtection="1">
      <alignment horizontal="right" vertical="center" wrapText="1"/>
      <protection locked="0"/>
    </xf>
    <xf numFmtId="0" fontId="22" fillId="10" borderId="220" xfId="0" applyFont="1" applyFill="1" applyBorder="1" applyAlignment="1" applyProtection="1">
      <alignment horizontal="center" vertical="center"/>
      <protection locked="0"/>
    </xf>
    <xf numFmtId="6" fontId="0" fillId="10" borderId="220" xfId="0" applyNumberFormat="1" applyFill="1" applyBorder="1" applyAlignment="1" applyProtection="1">
      <alignment horizontal="right" vertical="center" wrapText="1"/>
      <protection locked="0"/>
    </xf>
    <xf numFmtId="0" fontId="0" fillId="2" borderId="64" xfId="0" applyFill="1" applyBorder="1" applyAlignment="1" applyProtection="1">
      <alignment vertical="center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1" fontId="0" fillId="2" borderId="77" xfId="0" applyNumberFormat="1" applyFill="1" applyBorder="1" applyAlignment="1" applyProtection="1">
      <alignment vertical="center"/>
      <protection locked="0"/>
    </xf>
    <xf numFmtId="2" fontId="23" fillId="14" borderId="28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indent="1"/>
      <protection locked="0"/>
    </xf>
    <xf numFmtId="2" fontId="0" fillId="7" borderId="286" xfId="0" applyNumberFormat="1" applyFill="1" applyBorder="1" applyAlignment="1" applyProtection="1">
      <alignment horizontal="center" vertical="center" wrapText="1"/>
      <protection locked="0"/>
    </xf>
    <xf numFmtId="0" fontId="0" fillId="0" borderId="289" xfId="0" applyBorder="1" applyAlignment="1" applyProtection="1">
      <alignment horizontal="right" vertical="center"/>
      <protection locked="0"/>
    </xf>
    <xf numFmtId="0" fontId="0" fillId="0" borderId="290" xfId="0" applyBorder="1" applyAlignment="1" applyProtection="1">
      <alignment horizontal="right" vertical="center"/>
      <protection locked="0"/>
    </xf>
    <xf numFmtId="0" fontId="0" fillId="0" borderId="73" xfId="0" applyBorder="1" applyAlignment="1" applyProtection="1">
      <alignment horizontal="right" vertical="center"/>
      <protection locked="0"/>
    </xf>
    <xf numFmtId="0" fontId="0" fillId="0" borderId="288" xfId="0" applyBorder="1" applyAlignment="1" applyProtection="1">
      <alignment horizontal="right" vertical="center"/>
      <protection locked="0"/>
    </xf>
    <xf numFmtId="0" fontId="0" fillId="0" borderId="106" xfId="0" applyBorder="1" applyAlignment="1" applyProtection="1">
      <alignment horizontal="right" vertical="center"/>
      <protection locked="0"/>
    </xf>
    <xf numFmtId="0" fontId="0" fillId="0" borderId="291" xfId="0" applyBorder="1" applyProtection="1">
      <protection locked="0"/>
    </xf>
    <xf numFmtId="0" fontId="10" fillId="2" borderId="65" xfId="0" applyFont="1" applyFill="1" applyBorder="1" applyAlignment="1" applyProtection="1">
      <alignment horizontal="center" vertical="center"/>
      <protection locked="0"/>
    </xf>
    <xf numFmtId="6" fontId="0" fillId="8" borderId="288" xfId="0" applyNumberFormat="1" applyFill="1" applyBorder="1" applyAlignment="1" applyProtection="1">
      <alignment horizontal="right" vertical="center" wrapText="1"/>
      <protection locked="0"/>
    </xf>
    <xf numFmtId="6" fontId="0" fillId="8" borderId="290" xfId="0" applyNumberFormat="1" applyFill="1" applyBorder="1" applyAlignment="1" applyProtection="1">
      <alignment horizontal="right" vertical="center" wrapText="1"/>
      <protection locked="0"/>
    </xf>
    <xf numFmtId="6" fontId="0" fillId="8" borderId="73" xfId="0" applyNumberFormat="1" applyFill="1" applyBorder="1" applyAlignment="1" applyProtection="1">
      <alignment horizontal="right" vertical="center" wrapText="1"/>
      <protection locked="0"/>
    </xf>
    <xf numFmtId="6" fontId="0" fillId="8" borderId="106" xfId="0" applyNumberFormat="1" applyFill="1" applyBorder="1" applyAlignment="1" applyProtection="1">
      <alignment horizontal="right" vertical="center" wrapText="1"/>
      <protection locked="0"/>
    </xf>
    <xf numFmtId="1" fontId="0" fillId="2" borderId="14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9" borderId="221" xfId="0" applyFill="1" applyBorder="1" applyProtection="1">
      <protection locked="0"/>
    </xf>
    <xf numFmtId="0" fontId="0" fillId="9" borderId="224" xfId="0" applyFill="1" applyBorder="1" applyProtection="1">
      <protection locked="0"/>
    </xf>
    <xf numFmtId="0" fontId="0" fillId="9" borderId="291" xfId="0" applyFill="1" applyBorder="1" applyProtection="1">
      <protection locked="0"/>
    </xf>
    <xf numFmtId="1" fontId="0" fillId="2" borderId="76" xfId="0" applyNumberFormat="1" applyFill="1" applyBorder="1" applyAlignment="1" applyProtection="1">
      <alignment vertical="center"/>
      <protection locked="0"/>
    </xf>
    <xf numFmtId="0" fontId="26" fillId="10" borderId="84" xfId="0" applyFont="1" applyFill="1" applyBorder="1" applyAlignment="1" applyProtection="1">
      <alignment vertical="center"/>
      <protection locked="0"/>
    </xf>
    <xf numFmtId="0" fontId="26" fillId="10" borderId="0" xfId="0" applyFont="1" applyFill="1" applyAlignment="1" applyProtection="1">
      <alignment vertical="center"/>
      <protection locked="0"/>
    </xf>
    <xf numFmtId="164" fontId="26" fillId="10" borderId="147" xfId="0" applyNumberFormat="1" applyFont="1" applyFill="1" applyBorder="1" applyAlignment="1" applyProtection="1">
      <alignment horizontal="right" vertical="center" wrapText="1"/>
      <protection locked="0"/>
    </xf>
    <xf numFmtId="171" fontId="26" fillId="10" borderId="141" xfId="1" applyNumberFormat="1" applyFont="1" applyFill="1" applyBorder="1" applyAlignment="1" applyProtection="1">
      <alignment vertical="center"/>
      <protection locked="0"/>
    </xf>
    <xf numFmtId="164" fontId="26" fillId="10" borderId="194" xfId="0" applyNumberFormat="1" applyFont="1" applyFill="1" applyBorder="1" applyAlignment="1" applyProtection="1">
      <alignment horizontal="right" vertical="center" wrapText="1"/>
      <protection locked="0"/>
    </xf>
    <xf numFmtId="171" fontId="26" fillId="10" borderId="220" xfId="1" applyNumberFormat="1" applyFont="1" applyFill="1" applyBorder="1" applyAlignment="1" applyProtection="1">
      <alignment vertical="center"/>
      <protection locked="0"/>
    </xf>
    <xf numFmtId="164" fontId="26" fillId="10" borderId="146" xfId="0" applyNumberFormat="1" applyFont="1" applyFill="1" applyBorder="1" applyAlignment="1" applyProtection="1">
      <alignment horizontal="right" vertical="center" wrapText="1"/>
      <protection locked="0"/>
    </xf>
    <xf numFmtId="171" fontId="26" fillId="10" borderId="142" xfId="1" applyNumberFormat="1" applyFont="1" applyFill="1" applyBorder="1" applyAlignment="1" applyProtection="1">
      <alignment vertical="center"/>
      <protection locked="0"/>
    </xf>
    <xf numFmtId="164" fontId="26" fillId="10" borderId="176" xfId="0" applyNumberFormat="1" applyFont="1" applyFill="1" applyBorder="1" applyAlignment="1" applyProtection="1">
      <alignment horizontal="right" vertical="center" wrapText="1"/>
      <protection locked="0"/>
    </xf>
    <xf numFmtId="171" fontId="26" fillId="10" borderId="64" xfId="1" applyNumberFormat="1" applyFont="1" applyFill="1" applyBorder="1" applyAlignment="1" applyProtection="1">
      <alignment vertical="center"/>
      <protection locked="0"/>
    </xf>
    <xf numFmtId="164" fontId="26" fillId="10" borderId="185" xfId="0" applyNumberFormat="1" applyFont="1" applyFill="1" applyBorder="1" applyAlignment="1" applyProtection="1">
      <alignment horizontal="right" vertical="center" wrapText="1"/>
      <protection locked="0"/>
    </xf>
    <xf numFmtId="171" fontId="26" fillId="10" borderId="213" xfId="1" applyNumberFormat="1" applyFont="1" applyFill="1" applyBorder="1" applyAlignment="1" applyProtection="1">
      <alignment vertical="center"/>
      <protection locked="0"/>
    </xf>
    <xf numFmtId="171" fontId="26" fillId="10" borderId="64" xfId="1" applyNumberFormat="1" applyFont="1" applyFill="1" applyBorder="1" applyAlignment="1" applyProtection="1">
      <alignment horizontal="right" vertical="center"/>
      <protection locked="0"/>
    </xf>
    <xf numFmtId="164" fontId="26" fillId="10" borderId="175" xfId="0" applyNumberFormat="1" applyFont="1" applyFill="1" applyBorder="1" applyAlignment="1" applyProtection="1">
      <alignment horizontal="right" vertical="center" wrapText="1"/>
      <protection locked="0"/>
    </xf>
    <xf numFmtId="171" fontId="9" fillId="2" borderId="166" xfId="1" applyNumberFormat="1" applyFont="1" applyFill="1" applyBorder="1" applyAlignment="1" applyProtection="1">
      <alignment horizontal="right" vertical="center"/>
      <protection locked="0"/>
    </xf>
    <xf numFmtId="171" fontId="9" fillId="2" borderId="165" xfId="1" applyNumberFormat="1" applyFont="1" applyFill="1" applyBorder="1" applyAlignment="1" applyProtection="1">
      <alignment horizontal="right" vertical="center"/>
      <protection locked="0"/>
    </xf>
    <xf numFmtId="171" fontId="9" fillId="2" borderId="164" xfId="1" applyNumberFormat="1" applyFont="1" applyFill="1" applyBorder="1" applyAlignment="1" applyProtection="1">
      <alignment horizontal="right" vertical="center"/>
      <protection locked="0"/>
    </xf>
    <xf numFmtId="171" fontId="9" fillId="2" borderId="174" xfId="1" applyNumberFormat="1" applyFont="1" applyFill="1" applyBorder="1" applyAlignment="1" applyProtection="1">
      <alignment horizontal="right" vertical="center"/>
      <protection locked="0"/>
    </xf>
    <xf numFmtId="171" fontId="9" fillId="2" borderId="190" xfId="1" applyNumberFormat="1" applyFont="1" applyFill="1" applyBorder="1" applyAlignment="1" applyProtection="1">
      <alignment horizontal="right" vertical="center"/>
      <protection locked="0"/>
    </xf>
    <xf numFmtId="171" fontId="9" fillId="2" borderId="167" xfId="1" applyNumberFormat="1" applyFont="1" applyFill="1" applyBorder="1" applyAlignment="1" applyProtection="1">
      <alignment horizontal="right" vertical="center"/>
      <protection locked="0"/>
    </xf>
    <xf numFmtId="167" fontId="3" fillId="0" borderId="0" xfId="1" applyNumberFormat="1" applyFont="1" applyProtection="1">
      <protection locked="0"/>
    </xf>
    <xf numFmtId="9" fontId="3" fillId="0" borderId="0" xfId="0" applyNumberFormat="1" applyFont="1" applyProtection="1">
      <protection locked="0"/>
    </xf>
    <xf numFmtId="0" fontId="0" fillId="9" borderId="0" xfId="0" applyFill="1" applyProtection="1">
      <protection locked="0"/>
    </xf>
    <xf numFmtId="171" fontId="0" fillId="6" borderId="119" xfId="1" applyNumberFormat="1" applyFont="1" applyFill="1" applyBorder="1" applyAlignment="1" applyProtection="1">
      <alignment horizontal="right" vertical="center"/>
      <protection locked="0"/>
    </xf>
    <xf numFmtId="171" fontId="0" fillId="6" borderId="178" xfId="1" applyNumberFormat="1" applyFont="1" applyFill="1" applyBorder="1" applyAlignment="1" applyProtection="1">
      <alignment horizontal="right" vertical="center"/>
      <protection locked="0"/>
    </xf>
    <xf numFmtId="171" fontId="0" fillId="6" borderId="15" xfId="1" applyNumberFormat="1" applyFont="1" applyFill="1" applyBorder="1" applyAlignment="1" applyProtection="1">
      <alignment horizontal="right" vertical="center"/>
      <protection locked="0"/>
    </xf>
    <xf numFmtId="171" fontId="0" fillId="6" borderId="81" xfId="1" applyNumberFormat="1" applyFont="1" applyFill="1" applyBorder="1" applyAlignment="1" applyProtection="1">
      <alignment horizontal="right" vertical="center"/>
      <protection locked="0"/>
    </xf>
    <xf numFmtId="171" fontId="0" fillId="6" borderId="37" xfId="1" applyNumberFormat="1" applyFont="1" applyFill="1" applyBorder="1" applyAlignment="1" applyProtection="1">
      <alignment horizontal="right" vertical="center"/>
      <protection locked="0"/>
    </xf>
    <xf numFmtId="171" fontId="0" fillId="6" borderId="181" xfId="1" applyNumberFormat="1" applyFont="1" applyFill="1" applyBorder="1" applyAlignment="1" applyProtection="1">
      <alignment horizontal="right" vertical="center"/>
      <protection locked="0"/>
    </xf>
    <xf numFmtId="171" fontId="0" fillId="6" borderId="89" xfId="1" applyNumberFormat="1" applyFont="1" applyFill="1" applyBorder="1" applyAlignment="1" applyProtection="1">
      <alignment horizontal="right" vertical="center"/>
      <protection locked="0"/>
    </xf>
    <xf numFmtId="171" fontId="0" fillId="6" borderId="61" xfId="1" applyNumberFormat="1" applyFont="1" applyFill="1" applyBorder="1" applyAlignment="1" applyProtection="1">
      <alignment horizontal="right" vertical="center"/>
      <protection locked="0"/>
    </xf>
    <xf numFmtId="171" fontId="0" fillId="6" borderId="180" xfId="1" applyNumberFormat="1" applyFont="1" applyFill="1" applyBorder="1" applyAlignment="1" applyProtection="1">
      <alignment horizontal="right" vertical="center"/>
      <protection locked="0"/>
    </xf>
    <xf numFmtId="3" fontId="10" fillId="10" borderId="72" xfId="0" applyNumberFormat="1" applyFont="1" applyFill="1" applyBorder="1" applyAlignment="1" applyProtection="1">
      <alignment horizontal="center" wrapText="1"/>
      <protection locked="0"/>
    </xf>
    <xf numFmtId="3" fontId="10" fillId="10" borderId="85" xfId="0" applyNumberFormat="1" applyFont="1" applyFill="1" applyBorder="1" applyAlignment="1" applyProtection="1">
      <alignment horizontal="center"/>
      <protection locked="0"/>
    </xf>
    <xf numFmtId="3" fontId="10" fillId="10" borderId="0" xfId="0" applyNumberFormat="1" applyFont="1" applyFill="1" applyAlignment="1" applyProtection="1">
      <alignment horizontal="center"/>
      <protection locked="0"/>
    </xf>
    <xf numFmtId="0" fontId="10" fillId="4" borderId="84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4" fillId="13" borderId="72" xfId="0" applyFont="1" applyFill="1" applyBorder="1" applyAlignment="1" applyProtection="1">
      <alignment horizontal="center" vertical="center"/>
      <protection locked="0"/>
    </xf>
    <xf numFmtId="0" fontId="14" fillId="13" borderId="0" xfId="0" applyFont="1" applyFill="1" applyAlignment="1" applyProtection="1">
      <alignment horizontal="center" vertical="center"/>
      <protection locked="0"/>
    </xf>
    <xf numFmtId="3" fontId="10" fillId="10" borderId="66" xfId="0" applyNumberFormat="1" applyFont="1" applyFill="1" applyBorder="1" applyAlignment="1" applyProtection="1">
      <alignment horizontal="center" wrapText="1"/>
      <protection locked="0"/>
    </xf>
    <xf numFmtId="3" fontId="10" fillId="10" borderId="96" xfId="0" applyNumberFormat="1" applyFont="1" applyFill="1" applyBorder="1" applyAlignment="1" applyProtection="1">
      <alignment horizontal="center"/>
      <protection locked="0"/>
    </xf>
    <xf numFmtId="0" fontId="10" fillId="4" borderId="114" xfId="0" applyFont="1" applyFill="1" applyBorder="1" applyAlignment="1" applyProtection="1">
      <alignment horizontal="center" vertical="center"/>
      <protection locked="0"/>
    </xf>
    <xf numFmtId="0" fontId="10" fillId="4" borderId="96" xfId="0" applyFont="1" applyFill="1" applyBorder="1" applyAlignment="1" applyProtection="1">
      <alignment horizontal="center" vertical="center"/>
      <protection locked="0"/>
    </xf>
    <xf numFmtId="0" fontId="15" fillId="13" borderId="66" xfId="0" applyFont="1" applyFill="1" applyBorder="1" applyAlignment="1" applyProtection="1">
      <alignment horizontal="center" vertical="center"/>
      <protection locked="0"/>
    </xf>
    <xf numFmtId="0" fontId="15" fillId="13" borderId="96" xfId="0" applyFont="1" applyFill="1" applyBorder="1" applyAlignment="1" applyProtection="1">
      <alignment horizontal="center" vertical="center"/>
      <protection locked="0"/>
    </xf>
    <xf numFmtId="3" fontId="10" fillId="10" borderId="214" xfId="0" applyNumberFormat="1" applyFont="1" applyFill="1" applyBorder="1" applyAlignment="1" applyProtection="1">
      <alignment horizontal="center"/>
      <protection locked="0"/>
    </xf>
    <xf numFmtId="0" fontId="10" fillId="4" borderId="106" xfId="0" applyFont="1" applyFill="1" applyBorder="1" applyAlignment="1" applyProtection="1">
      <alignment horizontal="center" vertical="center"/>
      <protection locked="0"/>
    </xf>
    <xf numFmtId="0" fontId="10" fillId="4" borderId="109" xfId="0" applyFont="1" applyFill="1" applyBorder="1" applyAlignment="1" applyProtection="1">
      <alignment horizontal="center" vertical="center"/>
      <protection locked="0"/>
    </xf>
    <xf numFmtId="14" fontId="9" fillId="9" borderId="0" xfId="0" applyNumberFormat="1" applyFont="1" applyFill="1" applyAlignment="1" applyProtection="1">
      <alignment horizontal="center"/>
      <protection locked="0"/>
    </xf>
    <xf numFmtId="0" fontId="15" fillId="13" borderId="106" xfId="0" applyFont="1" applyFill="1" applyBorder="1" applyAlignment="1" applyProtection="1">
      <alignment horizontal="center" vertical="center"/>
      <protection locked="0"/>
    </xf>
    <xf numFmtId="0" fontId="15" fillId="13" borderId="104" xfId="0" applyFont="1" applyFill="1" applyBorder="1" applyAlignment="1" applyProtection="1">
      <alignment horizontal="center" vertical="center"/>
      <protection locked="0"/>
    </xf>
    <xf numFmtId="3" fontId="10" fillId="10" borderId="109" xfId="0" applyNumberFormat="1" applyFont="1" applyFill="1" applyBorder="1" applyAlignment="1" applyProtection="1">
      <alignment horizontal="center" wrapText="1"/>
      <protection locked="0"/>
    </xf>
    <xf numFmtId="3" fontId="10" fillId="10" borderId="210" xfId="0" applyNumberFormat="1" applyFont="1" applyFill="1" applyBorder="1" applyAlignment="1" applyProtection="1">
      <alignment horizontal="center"/>
      <protection locked="0"/>
    </xf>
    <xf numFmtId="171" fontId="10" fillId="10" borderId="267" xfId="1" applyNumberFormat="1" applyFont="1" applyFill="1" applyBorder="1" applyAlignment="1" applyProtection="1">
      <alignment horizontal="right" vertical="center"/>
      <protection locked="0"/>
    </xf>
    <xf numFmtId="171" fontId="14" fillId="12" borderId="263" xfId="1" applyNumberFormat="1" applyFont="1" applyFill="1" applyBorder="1" applyAlignment="1" applyProtection="1">
      <alignment horizontal="right" vertical="center"/>
      <protection locked="0"/>
    </xf>
    <xf numFmtId="171" fontId="14" fillId="12" borderId="260" xfId="1" applyNumberFormat="1" applyFont="1" applyFill="1" applyBorder="1" applyAlignment="1" applyProtection="1">
      <alignment horizontal="right" vertical="center"/>
      <protection locked="0"/>
    </xf>
    <xf numFmtId="3" fontId="11" fillId="0" borderId="64" xfId="0" applyNumberFormat="1" applyFont="1" applyBorder="1" applyAlignment="1" applyProtection="1">
      <alignment horizontal="left" wrapText="1"/>
      <protection locked="0"/>
    </xf>
    <xf numFmtId="171" fontId="0" fillId="0" borderId="86" xfId="1" applyNumberFormat="1" applyFont="1" applyFill="1" applyBorder="1" applyAlignment="1" applyProtection="1">
      <alignment horizontal="right" vertical="center"/>
      <protection locked="0"/>
    </xf>
    <xf numFmtId="171" fontId="0" fillId="0" borderId="56" xfId="1" applyNumberFormat="1" applyFont="1" applyFill="1" applyBorder="1" applyAlignment="1" applyProtection="1">
      <alignment horizontal="right" vertical="center"/>
      <protection locked="0"/>
    </xf>
    <xf numFmtId="0" fontId="14" fillId="13" borderId="73" xfId="0" applyFont="1" applyFill="1" applyBorder="1" applyAlignment="1" applyProtection="1">
      <alignment horizontal="center" vertical="center"/>
      <protection locked="0"/>
    </xf>
    <xf numFmtId="3" fontId="10" fillId="10" borderId="0" xfId="0" applyNumberFormat="1" applyFont="1" applyFill="1" applyAlignment="1" applyProtection="1">
      <alignment horizontal="center" wrapText="1"/>
      <protection locked="0"/>
    </xf>
    <xf numFmtId="3" fontId="10" fillId="10" borderId="85" xfId="0" applyNumberFormat="1" applyFont="1" applyFill="1" applyBorder="1" applyAlignment="1" applyProtection="1">
      <alignment horizontal="center" wrapText="1"/>
      <protection locked="0"/>
    </xf>
    <xf numFmtId="3" fontId="10" fillId="10" borderId="94" xfId="0" applyNumberFormat="1" applyFont="1" applyFill="1" applyBorder="1" applyAlignment="1" applyProtection="1">
      <alignment horizontal="center" wrapText="1"/>
      <protection locked="0"/>
    </xf>
    <xf numFmtId="0" fontId="10" fillId="4" borderId="104" xfId="0" applyFont="1" applyFill="1" applyBorder="1" applyAlignment="1" applyProtection="1">
      <alignment horizontal="center" vertical="center"/>
      <protection locked="0"/>
    </xf>
    <xf numFmtId="0" fontId="15" fillId="13" borderId="109" xfId="0" applyFont="1" applyFill="1" applyBorder="1" applyAlignment="1" applyProtection="1">
      <alignment horizontal="center" vertical="center"/>
      <protection locked="0"/>
    </xf>
    <xf numFmtId="0" fontId="10" fillId="4" borderId="94" xfId="0" applyFont="1" applyFill="1" applyBorder="1" applyAlignment="1" applyProtection="1">
      <alignment horizontal="center" vertical="center"/>
      <protection locked="0"/>
    </xf>
    <xf numFmtId="0" fontId="9" fillId="2" borderId="63" xfId="0" applyFont="1" applyFill="1" applyBorder="1" applyAlignment="1" applyProtection="1">
      <alignment horizontal="left" vertical="center" wrapText="1" indent="1"/>
      <protection locked="0"/>
    </xf>
    <xf numFmtId="0" fontId="9" fillId="2" borderId="64" xfId="0" applyFont="1" applyFill="1" applyBorder="1" applyAlignment="1" applyProtection="1">
      <alignment horizontal="left" vertical="center" wrapText="1" indent="1"/>
      <protection locked="0"/>
    </xf>
    <xf numFmtId="171" fontId="10" fillId="10" borderId="280" xfId="1" applyNumberFormat="1" applyFont="1" applyFill="1" applyBorder="1" applyAlignment="1" applyProtection="1">
      <alignment horizontal="right" vertical="center"/>
      <protection locked="0"/>
    </xf>
    <xf numFmtId="171" fontId="0" fillId="5" borderId="117" xfId="1" applyNumberFormat="1" applyFont="1" applyFill="1" applyBorder="1" applyAlignment="1" applyProtection="1">
      <alignment horizontal="right" vertical="center"/>
      <protection locked="0" hidden="1"/>
    </xf>
    <xf numFmtId="171" fontId="0" fillId="5" borderId="95" xfId="1" applyNumberFormat="1" applyFont="1" applyFill="1" applyBorder="1" applyAlignment="1" applyProtection="1">
      <alignment horizontal="right" vertical="center"/>
      <protection locked="0" hidden="1"/>
    </xf>
    <xf numFmtId="171" fontId="14" fillId="12" borderId="274" xfId="1" applyNumberFormat="1" applyFont="1" applyFill="1" applyBorder="1" applyAlignment="1" applyProtection="1">
      <alignment horizontal="right" vertical="center"/>
      <protection locked="0"/>
    </xf>
    <xf numFmtId="171" fontId="14" fillId="12" borderId="275" xfId="1" applyNumberFormat="1" applyFont="1" applyFill="1" applyBorder="1" applyAlignment="1" applyProtection="1">
      <alignment horizontal="right" vertical="center"/>
      <protection locked="0"/>
    </xf>
    <xf numFmtId="171" fontId="14" fillId="12" borderId="278" xfId="1" applyNumberFormat="1" applyFont="1" applyFill="1" applyBorder="1" applyAlignment="1" applyProtection="1">
      <alignment horizontal="right" vertical="center"/>
      <protection locked="0"/>
    </xf>
    <xf numFmtId="171" fontId="14" fillId="12" borderId="266" xfId="1" applyNumberFormat="1" applyFont="1" applyFill="1" applyBorder="1" applyAlignment="1" applyProtection="1">
      <alignment horizontal="right" vertical="center"/>
      <protection locked="0"/>
    </xf>
    <xf numFmtId="1" fontId="0" fillId="6" borderId="0" xfId="1" applyNumberFormat="1" applyFont="1" applyFill="1" applyBorder="1" applyAlignment="1" applyProtection="1">
      <alignment horizontal="right" vertical="center"/>
      <protection locked="0"/>
    </xf>
    <xf numFmtId="1" fontId="0" fillId="6" borderId="73" xfId="1" applyNumberFormat="1" applyFont="1" applyFill="1" applyBorder="1" applyAlignment="1" applyProtection="1">
      <alignment horizontal="right" vertical="center"/>
      <protection locked="0"/>
    </xf>
    <xf numFmtId="1" fontId="0" fillId="6" borderId="64" xfId="1" applyNumberFormat="1" applyFont="1" applyFill="1" applyBorder="1" applyAlignment="1" applyProtection="1">
      <alignment horizontal="right" vertical="center"/>
      <protection locked="0"/>
    </xf>
    <xf numFmtId="1" fontId="0" fillId="6" borderId="65" xfId="1" applyNumberFormat="1" applyFont="1" applyFill="1" applyBorder="1" applyAlignment="1" applyProtection="1">
      <alignment horizontal="right" vertical="center"/>
      <protection locked="0"/>
    </xf>
    <xf numFmtId="171" fontId="10" fillId="10" borderId="268" xfId="1" applyNumberFormat="1" applyFont="1" applyFill="1" applyBorder="1" applyAlignment="1" applyProtection="1">
      <alignment horizontal="right" vertical="center"/>
      <protection locked="0"/>
    </xf>
    <xf numFmtId="171" fontId="14" fillId="12" borderId="276" xfId="1" applyNumberFormat="1" applyFont="1" applyFill="1" applyBorder="1" applyAlignment="1" applyProtection="1">
      <alignment horizontal="right" vertical="center"/>
      <protection locked="0"/>
    </xf>
    <xf numFmtId="171" fontId="14" fillId="12" borderId="277" xfId="1" applyNumberFormat="1" applyFont="1" applyFill="1" applyBorder="1" applyAlignment="1" applyProtection="1">
      <alignment horizontal="right" vertical="center"/>
      <protection locked="0"/>
    </xf>
    <xf numFmtId="171" fontId="0" fillId="5" borderId="63" xfId="1" applyNumberFormat="1" applyFont="1" applyFill="1" applyBorder="1" applyAlignment="1" applyProtection="1">
      <alignment horizontal="right" vertical="center"/>
      <protection locked="0" hidden="1"/>
    </xf>
    <xf numFmtId="171" fontId="10" fillId="10" borderId="187" xfId="1" applyNumberFormat="1" applyFont="1" applyFill="1" applyBorder="1" applyAlignment="1" applyProtection="1">
      <alignment horizontal="right" vertical="center"/>
      <protection locked="0"/>
    </xf>
    <xf numFmtId="171" fontId="14" fillId="12" borderId="264" xfId="1" applyNumberFormat="1" applyFont="1" applyFill="1" applyBorder="1" applyAlignment="1" applyProtection="1">
      <alignment horizontal="right" vertical="center"/>
      <protection locked="0"/>
    </xf>
    <xf numFmtId="171" fontId="14" fillId="12" borderId="265" xfId="1" applyNumberFormat="1" applyFont="1" applyFill="1" applyBorder="1" applyAlignment="1" applyProtection="1">
      <alignment horizontal="right" vertical="center"/>
      <protection locked="0"/>
    </xf>
    <xf numFmtId="171" fontId="0" fillId="0" borderId="126" xfId="1" applyNumberFormat="1" applyFont="1" applyFill="1" applyBorder="1" applyAlignment="1" applyProtection="1">
      <alignment horizontal="right" vertical="center"/>
      <protection locked="0"/>
    </xf>
    <xf numFmtId="171" fontId="0" fillId="0" borderId="124" xfId="1" applyNumberFormat="1" applyFont="1" applyFill="1" applyBorder="1" applyAlignment="1" applyProtection="1">
      <alignment horizontal="right" vertical="center"/>
      <protection locked="0"/>
    </xf>
    <xf numFmtId="1" fontId="10" fillId="10" borderId="267" xfId="1" applyNumberFormat="1" applyFont="1" applyFill="1" applyBorder="1" applyAlignment="1" applyProtection="1">
      <alignment horizontal="right" vertical="center"/>
      <protection locked="0"/>
    </xf>
    <xf numFmtId="171" fontId="10" fillId="10" borderId="188" xfId="1" applyNumberFormat="1" applyFont="1" applyFill="1" applyBorder="1" applyAlignment="1" applyProtection="1">
      <alignment horizontal="right" vertical="center"/>
      <protection locked="0"/>
    </xf>
    <xf numFmtId="171" fontId="0" fillId="6" borderId="192" xfId="1" applyNumberFormat="1" applyFont="1" applyFill="1" applyBorder="1" applyAlignment="1" applyProtection="1">
      <alignment horizontal="right" vertical="center"/>
      <protection locked="0"/>
    </xf>
    <xf numFmtId="171" fontId="0" fillId="6" borderId="93" xfId="1" applyNumberFormat="1" applyFont="1" applyFill="1" applyBorder="1" applyAlignment="1" applyProtection="1">
      <alignment horizontal="right" vertical="center"/>
      <protection locked="0"/>
    </xf>
    <xf numFmtId="171" fontId="0" fillId="6" borderId="200" xfId="1" applyNumberFormat="1" applyFont="1" applyFill="1" applyBorder="1" applyAlignment="1" applyProtection="1">
      <alignment horizontal="right" vertical="center"/>
      <protection locked="0"/>
    </xf>
    <xf numFmtId="171" fontId="0" fillId="6" borderId="173" xfId="1" applyNumberFormat="1" applyFont="1" applyFill="1" applyBorder="1" applyAlignment="1" applyProtection="1">
      <alignment horizontal="right" vertical="center"/>
      <protection locked="0"/>
    </xf>
    <xf numFmtId="171" fontId="0" fillId="6" borderId="163" xfId="1" applyNumberFormat="1" applyFont="1" applyFill="1" applyBorder="1" applyAlignment="1" applyProtection="1">
      <alignment horizontal="right" vertical="center"/>
      <protection locked="0"/>
    </xf>
    <xf numFmtId="171" fontId="0" fillId="6" borderId="125" xfId="1" applyNumberFormat="1" applyFont="1" applyFill="1" applyBorder="1" applyAlignment="1" applyProtection="1">
      <alignment horizontal="right" vertical="center"/>
      <protection locked="0"/>
    </xf>
    <xf numFmtId="171" fontId="0" fillId="0" borderId="115" xfId="1" applyNumberFormat="1" applyFont="1" applyFill="1" applyBorder="1" applyAlignment="1" applyProtection="1">
      <alignment horizontal="right" vertical="center"/>
      <protection locked="0"/>
    </xf>
    <xf numFmtId="171" fontId="0" fillId="0" borderId="58" xfId="1" applyNumberFormat="1" applyFont="1" applyFill="1" applyBorder="1" applyAlignment="1" applyProtection="1">
      <alignment horizontal="right" vertical="center"/>
      <protection locked="0"/>
    </xf>
    <xf numFmtId="171" fontId="0" fillId="6" borderId="170" xfId="1" applyNumberFormat="1" applyFont="1" applyFill="1" applyBorder="1" applyAlignment="1" applyProtection="1">
      <alignment horizontal="right" vertical="center"/>
      <protection locked="0"/>
    </xf>
    <xf numFmtId="171" fontId="0" fillId="6" borderId="172" xfId="1" applyNumberFormat="1" applyFont="1" applyFill="1" applyBorder="1" applyAlignment="1" applyProtection="1">
      <alignment horizontal="right" vertical="center"/>
      <protection locked="0"/>
    </xf>
    <xf numFmtId="171" fontId="0" fillId="6" borderId="240" xfId="1" applyNumberFormat="1" applyFont="1" applyFill="1" applyBorder="1" applyAlignment="1" applyProtection="1">
      <alignment horizontal="right" vertical="center"/>
      <protection locked="0"/>
    </xf>
    <xf numFmtId="171" fontId="0" fillId="6" borderId="126" xfId="1" applyNumberFormat="1" applyFont="1" applyFill="1" applyBorder="1" applyAlignment="1" applyProtection="1">
      <alignment horizontal="right" vertical="center"/>
      <protection locked="0"/>
    </xf>
    <xf numFmtId="171" fontId="0" fillId="0" borderId="127" xfId="1" applyNumberFormat="1" applyFont="1" applyFill="1" applyBorder="1" applyAlignment="1" applyProtection="1">
      <alignment horizontal="right" vertical="center"/>
      <protection locked="0"/>
    </xf>
    <xf numFmtId="171" fontId="0" fillId="0" borderId="163" xfId="1" applyNumberFormat="1" applyFont="1" applyFill="1" applyBorder="1" applyAlignment="1" applyProtection="1">
      <alignment horizontal="right" vertical="center"/>
      <protection locked="0"/>
    </xf>
    <xf numFmtId="171" fontId="0" fillId="0" borderId="177" xfId="1" applyNumberFormat="1" applyFont="1" applyFill="1" applyBorder="1" applyAlignment="1" applyProtection="1">
      <alignment horizontal="right" vertical="center"/>
      <protection locked="0"/>
    </xf>
    <xf numFmtId="171" fontId="0" fillId="0" borderId="15" xfId="1" applyNumberFormat="1" applyFont="1" applyFill="1" applyBorder="1" applyAlignment="1" applyProtection="1">
      <alignment horizontal="right" vertical="center"/>
      <protection locked="0"/>
    </xf>
    <xf numFmtId="171" fontId="0" fillId="0" borderId="119" xfId="1" applyNumberFormat="1" applyFont="1" applyFill="1" applyBorder="1" applyAlignment="1" applyProtection="1">
      <alignment horizontal="right" vertical="center"/>
      <protection locked="0"/>
    </xf>
    <xf numFmtId="171" fontId="0" fillId="0" borderId="178" xfId="1" applyNumberFormat="1" applyFont="1" applyFill="1" applyBorder="1" applyAlignment="1" applyProtection="1">
      <alignment horizontal="right" vertical="center"/>
      <protection locked="0"/>
    </xf>
    <xf numFmtId="171" fontId="0" fillId="6" borderId="120" xfId="1" applyNumberFormat="1" applyFont="1" applyFill="1" applyBorder="1" applyAlignment="1" applyProtection="1">
      <alignment horizontal="right" vertical="center"/>
      <protection locked="0"/>
    </xf>
    <xf numFmtId="171" fontId="0" fillId="6" borderId="36" xfId="1" applyNumberFormat="1" applyFont="1" applyFill="1" applyBorder="1" applyAlignment="1" applyProtection="1">
      <alignment horizontal="right" vertical="center"/>
      <protection locked="0"/>
    </xf>
    <xf numFmtId="171" fontId="0" fillId="0" borderId="88" xfId="1" applyNumberFormat="1" applyFont="1" applyFill="1" applyBorder="1" applyAlignment="1" applyProtection="1">
      <alignment horizontal="right" vertical="center"/>
      <protection locked="0"/>
    </xf>
    <xf numFmtId="171" fontId="0" fillId="0" borderId="57" xfId="1" applyNumberFormat="1" applyFont="1" applyFill="1" applyBorder="1" applyAlignment="1" applyProtection="1">
      <alignment horizontal="right" vertical="center"/>
      <protection locked="0"/>
    </xf>
    <xf numFmtId="171" fontId="14" fillId="12" borderId="281" xfId="1" applyNumberFormat="1" applyFont="1" applyFill="1" applyBorder="1" applyAlignment="1" applyProtection="1">
      <alignment horizontal="right" vertical="center"/>
      <protection locked="0"/>
    </xf>
    <xf numFmtId="171" fontId="14" fillId="12" borderId="282" xfId="1" applyNumberFormat="1" applyFont="1" applyFill="1" applyBorder="1" applyAlignment="1" applyProtection="1">
      <alignment horizontal="right" vertical="center"/>
      <protection locked="0"/>
    </xf>
    <xf numFmtId="171" fontId="0" fillId="0" borderId="54" xfId="1" applyNumberFormat="1" applyFont="1" applyFill="1" applyBorder="1" applyAlignment="1" applyProtection="1">
      <alignment horizontal="right" vertical="center"/>
      <protection locked="0"/>
    </xf>
    <xf numFmtId="171" fontId="0" fillId="0" borderId="36" xfId="1" applyNumberFormat="1" applyFont="1" applyFill="1" applyBorder="1" applyAlignment="1" applyProtection="1">
      <alignment horizontal="right" vertical="center"/>
      <protection locked="0"/>
    </xf>
    <xf numFmtId="171" fontId="10" fillId="10" borderId="145" xfId="1" applyNumberFormat="1" applyFont="1" applyFill="1" applyBorder="1" applyAlignment="1" applyProtection="1">
      <alignment horizontal="right" vertical="center"/>
      <protection locked="0"/>
    </xf>
    <xf numFmtId="171" fontId="10" fillId="10" borderId="155" xfId="1" applyNumberFormat="1" applyFont="1" applyFill="1" applyBorder="1" applyAlignment="1" applyProtection="1">
      <alignment horizontal="right" vertical="center"/>
      <protection locked="0"/>
    </xf>
    <xf numFmtId="171" fontId="10" fillId="10" borderId="194" xfId="1" applyNumberFormat="1" applyFont="1" applyFill="1" applyBorder="1" applyAlignment="1" applyProtection="1">
      <alignment horizontal="right" vertical="center"/>
      <protection locked="0"/>
    </xf>
    <xf numFmtId="171" fontId="10" fillId="10" borderId="150" xfId="1" applyNumberFormat="1" applyFont="1" applyFill="1" applyBorder="1" applyAlignment="1" applyProtection="1">
      <alignment horizontal="right" vertical="center"/>
      <protection locked="0"/>
    </xf>
    <xf numFmtId="171" fontId="0" fillId="0" borderId="87" xfId="1" applyNumberFormat="1" applyFont="1" applyFill="1" applyBorder="1" applyAlignment="1" applyProtection="1">
      <alignment horizontal="right" vertical="center"/>
      <protection locked="0"/>
    </xf>
    <xf numFmtId="171" fontId="0" fillId="0" borderId="183" xfId="1" applyNumberFormat="1" applyFont="1" applyFill="1" applyBorder="1" applyAlignment="1" applyProtection="1">
      <alignment horizontal="right" vertical="center"/>
      <protection locked="0"/>
    </xf>
    <xf numFmtId="171" fontId="14" fillId="12" borderId="283" xfId="1" applyNumberFormat="1" applyFont="1" applyFill="1" applyBorder="1" applyAlignment="1" applyProtection="1">
      <alignment horizontal="right" vertical="center"/>
      <protection locked="0"/>
    </xf>
    <xf numFmtId="171" fontId="14" fillId="12" borderId="284" xfId="1" applyNumberFormat="1" applyFont="1" applyFill="1" applyBorder="1" applyAlignment="1" applyProtection="1">
      <alignment horizontal="right" vertical="center"/>
      <protection locked="0"/>
    </xf>
    <xf numFmtId="171" fontId="0" fillId="6" borderId="218" xfId="1" applyNumberFormat="1" applyFont="1" applyFill="1" applyBorder="1" applyAlignment="1" applyProtection="1">
      <alignment horizontal="right" vertical="center"/>
      <protection locked="0"/>
    </xf>
    <xf numFmtId="171" fontId="0" fillId="6" borderId="169" xfId="1" applyNumberFormat="1" applyFont="1" applyFill="1" applyBorder="1" applyAlignment="1" applyProtection="1">
      <alignment horizontal="right" vertical="center"/>
      <protection locked="0"/>
    </xf>
    <xf numFmtId="1" fontId="0" fillId="6" borderId="72" xfId="1" applyNumberFormat="1" applyFont="1" applyFill="1" applyBorder="1" applyAlignment="1" applyProtection="1">
      <alignment horizontal="right" vertical="center"/>
      <protection locked="0"/>
    </xf>
    <xf numFmtId="171" fontId="0" fillId="6" borderId="171" xfId="1" applyNumberFormat="1" applyFont="1" applyFill="1" applyBorder="1" applyAlignment="1" applyProtection="1">
      <alignment horizontal="right" vertical="center"/>
      <protection locked="0"/>
    </xf>
    <xf numFmtId="171" fontId="0" fillId="6" borderId="201" xfId="1" applyNumberFormat="1" applyFont="1" applyFill="1" applyBorder="1" applyAlignment="1" applyProtection="1">
      <alignment horizontal="right" vertical="center"/>
      <protection locked="0"/>
    </xf>
    <xf numFmtId="171" fontId="0" fillId="0" borderId="92" xfId="1" applyNumberFormat="1" applyFont="1" applyFill="1" applyBorder="1" applyAlignment="1" applyProtection="1">
      <alignment horizontal="right" vertical="center"/>
      <protection locked="0"/>
    </xf>
    <xf numFmtId="171" fontId="0" fillId="0" borderId="193" xfId="1" applyNumberFormat="1" applyFont="1" applyFill="1" applyBorder="1" applyAlignment="1" applyProtection="1">
      <alignment horizontal="right" vertical="center"/>
      <protection locked="0"/>
    </xf>
    <xf numFmtId="1" fontId="0" fillId="6" borderId="63" xfId="1" applyNumberFormat="1" applyFont="1" applyFill="1" applyBorder="1" applyAlignment="1" applyProtection="1">
      <alignment horizontal="right" vertical="center"/>
      <protection locked="0"/>
    </xf>
    <xf numFmtId="171" fontId="10" fillId="10" borderId="143" xfId="1" applyNumberFormat="1" applyFont="1" applyFill="1" applyBorder="1" applyAlignment="1" applyProtection="1">
      <alignment horizontal="right" vertical="center"/>
      <protection locked="0"/>
    </xf>
    <xf numFmtId="171" fontId="10" fillId="10" borderId="141" xfId="1" applyNumberFormat="1" applyFont="1" applyFill="1" applyBorder="1" applyAlignment="1" applyProtection="1">
      <alignment horizontal="right" vertical="center"/>
      <protection locked="0"/>
    </xf>
    <xf numFmtId="0" fontId="0" fillId="0" borderId="64" xfId="0" applyBorder="1" applyAlignment="1" applyProtection="1">
      <alignment horizontal="left" vertical="center"/>
      <protection locked="0"/>
    </xf>
    <xf numFmtId="171" fontId="17" fillId="6" borderId="37" xfId="1" applyNumberFormat="1" applyFont="1" applyFill="1" applyBorder="1" applyAlignment="1" applyProtection="1">
      <alignment horizontal="right" vertical="center"/>
      <protection locked="0"/>
    </xf>
    <xf numFmtId="171" fontId="17" fillId="6" borderId="61" xfId="1" applyNumberFormat="1" applyFont="1" applyFill="1" applyBorder="1" applyAlignment="1" applyProtection="1">
      <alignment horizontal="right" vertical="center"/>
      <protection locked="0"/>
    </xf>
    <xf numFmtId="171" fontId="17" fillId="6" borderId="181" xfId="1" applyNumberFormat="1" applyFont="1" applyFill="1" applyBorder="1" applyAlignment="1" applyProtection="1">
      <alignment horizontal="right" vertical="center"/>
      <protection locked="0"/>
    </xf>
    <xf numFmtId="3" fontId="13" fillId="6" borderId="63" xfId="0" applyNumberFormat="1" applyFont="1" applyFill="1" applyBorder="1" applyAlignment="1" applyProtection="1">
      <alignment horizontal="center" vertical="center"/>
      <protection locked="0"/>
    </xf>
    <xf numFmtId="3" fontId="13" fillId="6" borderId="64" xfId="0" applyNumberFormat="1" applyFont="1" applyFill="1" applyBorder="1" applyAlignment="1" applyProtection="1">
      <alignment horizontal="center" vertical="center"/>
      <protection locked="0"/>
    </xf>
    <xf numFmtId="171" fontId="17" fillId="6" borderId="86" xfId="1" applyNumberFormat="1" applyFont="1" applyFill="1" applyBorder="1" applyAlignment="1" applyProtection="1">
      <alignment horizontal="right" vertical="center"/>
      <protection locked="0"/>
    </xf>
    <xf numFmtId="171" fontId="17" fillId="6" borderId="56" xfId="1" applyNumberFormat="1" applyFont="1" applyFill="1" applyBorder="1" applyAlignment="1" applyProtection="1">
      <alignment horizontal="right" vertical="center"/>
      <protection locked="0"/>
    </xf>
    <xf numFmtId="171" fontId="17" fillId="6" borderId="15" xfId="1" applyNumberFormat="1" applyFont="1" applyFill="1" applyBorder="1" applyAlignment="1" applyProtection="1">
      <alignment horizontal="right" vertical="center"/>
      <protection locked="0"/>
    </xf>
    <xf numFmtId="171" fontId="17" fillId="6" borderId="119" xfId="1" applyNumberFormat="1" applyFont="1" applyFill="1" applyBorder="1" applyAlignment="1" applyProtection="1">
      <alignment horizontal="right" vertical="center"/>
      <protection locked="0"/>
    </xf>
    <xf numFmtId="171" fontId="17" fillId="6" borderId="81" xfId="1" applyNumberFormat="1" applyFont="1" applyFill="1" applyBorder="1" applyAlignment="1" applyProtection="1">
      <alignment horizontal="right" vertical="center"/>
      <protection locked="0"/>
    </xf>
    <xf numFmtId="3" fontId="10" fillId="4" borderId="144" xfId="0" applyNumberFormat="1" applyFont="1" applyFill="1" applyBorder="1" applyAlignment="1" applyProtection="1">
      <alignment horizontal="center" wrapText="1"/>
      <protection locked="0"/>
    </xf>
    <xf numFmtId="3" fontId="10" fillId="4" borderId="75" xfId="0" applyNumberFormat="1" applyFont="1" applyFill="1" applyBorder="1" applyAlignment="1" applyProtection="1">
      <alignment horizontal="center" wrapText="1"/>
      <protection locked="0"/>
    </xf>
    <xf numFmtId="171" fontId="17" fillId="6" borderId="89" xfId="1" applyNumberFormat="1" applyFont="1" applyFill="1" applyBorder="1" applyAlignment="1" applyProtection="1">
      <alignment horizontal="right" vertical="center"/>
      <protection locked="0"/>
    </xf>
    <xf numFmtId="3" fontId="10" fillId="2" borderId="67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71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68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74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206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207" xfId="0" applyNumberFormat="1" applyFont="1" applyFill="1" applyBorder="1" applyAlignment="1" applyProtection="1">
      <alignment horizontal="center" vertical="center" wrapText="1"/>
      <protection locked="0"/>
    </xf>
    <xf numFmtId="171" fontId="14" fillId="12" borderId="262" xfId="1" applyNumberFormat="1" applyFont="1" applyFill="1" applyBorder="1" applyAlignment="1" applyProtection="1">
      <alignment horizontal="right" vertical="center"/>
      <protection locked="0"/>
    </xf>
    <xf numFmtId="171" fontId="10" fillId="10" borderId="149" xfId="1" applyNumberFormat="1" applyFont="1" applyFill="1" applyBorder="1" applyAlignment="1" applyProtection="1">
      <alignment horizontal="right" vertical="center"/>
      <protection locked="0"/>
    </xf>
    <xf numFmtId="171" fontId="14" fillId="12" borderId="247" xfId="1" applyNumberFormat="1" applyFont="1" applyFill="1" applyBorder="1" applyAlignment="1" applyProtection="1">
      <alignment horizontal="right" vertical="center"/>
      <protection locked="0"/>
    </xf>
    <xf numFmtId="171" fontId="0" fillId="0" borderId="179" xfId="1" applyNumberFormat="1" applyFont="1" applyFill="1" applyBorder="1" applyAlignment="1" applyProtection="1">
      <alignment horizontal="right" vertical="center"/>
      <protection locked="0"/>
    </xf>
    <xf numFmtId="171" fontId="10" fillId="10" borderId="146" xfId="1" applyNumberFormat="1" applyFont="1" applyFill="1" applyBorder="1" applyAlignment="1" applyProtection="1">
      <alignment horizontal="right" vertical="center"/>
      <protection locked="0"/>
    </xf>
    <xf numFmtId="171" fontId="0" fillId="6" borderId="115" xfId="1" applyNumberFormat="1" applyFont="1" applyFill="1" applyBorder="1" applyAlignment="1" applyProtection="1">
      <alignment horizontal="right" vertical="center"/>
      <protection locked="0"/>
    </xf>
    <xf numFmtId="171" fontId="0" fillId="6" borderId="183" xfId="1" applyNumberFormat="1" applyFont="1" applyFill="1" applyBorder="1" applyAlignment="1" applyProtection="1">
      <alignment horizontal="right" vertical="center"/>
      <protection locked="0"/>
    </xf>
    <xf numFmtId="171" fontId="0" fillId="6" borderId="54" xfId="1" applyNumberFormat="1" applyFont="1" applyFill="1" applyBorder="1" applyAlignment="1" applyProtection="1">
      <alignment horizontal="right" vertical="center"/>
      <protection locked="0"/>
    </xf>
    <xf numFmtId="171" fontId="10" fillId="10" borderId="147" xfId="1" applyNumberFormat="1" applyFont="1" applyFill="1" applyBorder="1" applyAlignment="1" applyProtection="1">
      <alignment horizontal="right" vertical="center"/>
      <protection locked="0"/>
    </xf>
    <xf numFmtId="171" fontId="10" fillId="10" borderId="186" xfId="1" applyNumberFormat="1" applyFont="1" applyFill="1" applyBorder="1" applyAlignment="1" applyProtection="1">
      <alignment horizontal="right" vertical="center"/>
      <protection locked="0"/>
    </xf>
    <xf numFmtId="171" fontId="0" fillId="0" borderId="236" xfId="1" applyNumberFormat="1" applyFont="1" applyFill="1" applyBorder="1" applyAlignment="1" applyProtection="1">
      <alignment horizontal="right" vertical="center"/>
      <protection locked="0"/>
    </xf>
    <xf numFmtId="171" fontId="0" fillId="0" borderId="238" xfId="1" applyNumberFormat="1" applyFont="1" applyFill="1" applyBorder="1" applyAlignment="1" applyProtection="1">
      <alignment horizontal="right" vertical="center"/>
      <protection locked="0"/>
    </xf>
    <xf numFmtId="171" fontId="0" fillId="0" borderId="251" xfId="1" applyNumberFormat="1" applyFont="1" applyFill="1" applyBorder="1" applyAlignment="1" applyProtection="1">
      <alignment horizontal="right" vertical="center"/>
      <protection locked="0"/>
    </xf>
    <xf numFmtId="171" fontId="14" fillId="12" borderId="136" xfId="1" applyNumberFormat="1" applyFont="1" applyFill="1" applyBorder="1" applyAlignment="1" applyProtection="1">
      <alignment horizontal="right" vertical="center"/>
      <protection locked="0"/>
    </xf>
    <xf numFmtId="171" fontId="14" fillId="12" borderId="137" xfId="1" applyNumberFormat="1" applyFont="1" applyFill="1" applyBorder="1" applyAlignment="1" applyProtection="1">
      <alignment horizontal="right" vertical="center"/>
      <protection locked="0"/>
    </xf>
    <xf numFmtId="171" fontId="14" fillId="12" borderId="196" xfId="1" applyNumberFormat="1" applyFont="1" applyFill="1" applyBorder="1" applyAlignment="1" applyProtection="1">
      <alignment horizontal="right" vertical="center"/>
      <protection locked="0"/>
    </xf>
    <xf numFmtId="171" fontId="14" fillId="12" borderId="197" xfId="1" applyNumberFormat="1" applyFont="1" applyFill="1" applyBorder="1" applyAlignment="1" applyProtection="1">
      <alignment horizontal="right" vertical="center"/>
      <protection locked="0"/>
    </xf>
    <xf numFmtId="171" fontId="17" fillId="6" borderId="180" xfId="1" applyNumberFormat="1" applyFont="1" applyFill="1" applyBorder="1" applyAlignment="1" applyProtection="1">
      <alignment horizontal="right" vertical="center"/>
      <protection locked="0"/>
    </xf>
    <xf numFmtId="171" fontId="17" fillId="6" borderId="163" xfId="1" applyNumberFormat="1" applyFont="1" applyFill="1" applyBorder="1" applyAlignment="1" applyProtection="1">
      <alignment horizontal="right" vertical="center"/>
      <protection locked="0"/>
    </xf>
    <xf numFmtId="171" fontId="17" fillId="6" borderId="125" xfId="1" applyNumberFormat="1" applyFont="1" applyFill="1" applyBorder="1" applyAlignment="1" applyProtection="1">
      <alignment horizontal="right" vertical="center"/>
      <protection locked="0"/>
    </xf>
    <xf numFmtId="3" fontId="0" fillId="5" borderId="97" xfId="0" applyNumberFormat="1" applyFill="1" applyBorder="1" applyAlignment="1" applyProtection="1">
      <alignment horizontal="left" vertical="center" wrapText="1"/>
      <protection locked="0"/>
    </xf>
    <xf numFmtId="3" fontId="0" fillId="5" borderId="62" xfId="0" applyNumberFormat="1" applyFill="1" applyBorder="1" applyAlignment="1" applyProtection="1">
      <alignment horizontal="left" vertical="center" wrapText="1"/>
      <protection locked="0"/>
    </xf>
    <xf numFmtId="0" fontId="0" fillId="0" borderId="287" xfId="0" applyBorder="1" applyAlignment="1" applyProtection="1">
      <alignment horizontal="left" vertical="center" wrapText="1" indent="1"/>
      <protection locked="0"/>
    </xf>
    <xf numFmtId="0" fontId="0" fillId="0" borderId="288" xfId="0" applyBorder="1" applyAlignment="1" applyProtection="1">
      <alignment horizontal="left" vertical="center" wrapText="1" indent="1"/>
      <protection locked="0"/>
    </xf>
    <xf numFmtId="0" fontId="0" fillId="0" borderId="63" xfId="0" applyBorder="1" applyAlignment="1" applyProtection="1">
      <alignment horizontal="left" vertical="center" wrapText="1" indent="1"/>
      <protection locked="0"/>
    </xf>
    <xf numFmtId="0" fontId="0" fillId="0" borderId="65" xfId="0" applyBorder="1" applyAlignment="1" applyProtection="1">
      <alignment horizontal="left" vertical="center" wrapText="1" indent="1"/>
      <protection locked="0"/>
    </xf>
    <xf numFmtId="3" fontId="10" fillId="2" borderId="65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9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4" xfId="0" applyBorder="1" applyAlignment="1" applyProtection="1">
      <alignment horizontal="left" vertical="center" wrapText="1" indent="1"/>
      <protection locked="0"/>
    </xf>
    <xf numFmtId="0" fontId="0" fillId="0" borderId="106" xfId="0" applyBorder="1" applyAlignment="1" applyProtection="1">
      <alignment horizontal="left" vertical="center" wrapText="1" indent="1"/>
      <protection locked="0"/>
    </xf>
    <xf numFmtId="0" fontId="0" fillId="9" borderId="114" xfId="0" applyFill="1" applyBorder="1" applyAlignment="1" applyProtection="1">
      <alignment horizontal="center" vertical="center" wrapText="1" indent="1"/>
      <protection locked="0"/>
    </xf>
    <xf numFmtId="0" fontId="0" fillId="9" borderId="117" xfId="0" applyFill="1" applyBorder="1" applyAlignment="1" applyProtection="1">
      <alignment horizontal="center" vertical="center" wrapText="1" indent="1"/>
      <protection locked="0"/>
    </xf>
    <xf numFmtId="0" fontId="0" fillId="9" borderId="94" xfId="0" applyFill="1" applyBorder="1" applyAlignment="1" applyProtection="1">
      <alignment horizontal="center" vertical="center"/>
      <protection locked="0"/>
    </xf>
    <xf numFmtId="0" fontId="0" fillId="9" borderId="66" xfId="0" applyFill="1" applyBorder="1" applyAlignment="1" applyProtection="1">
      <alignment horizontal="center" vertical="center"/>
      <protection locked="0"/>
    </xf>
    <xf numFmtId="0" fontId="0" fillId="9" borderId="96" xfId="0" applyFill="1" applyBorder="1" applyAlignment="1" applyProtection="1">
      <alignment horizontal="center" vertical="center"/>
      <protection locked="0"/>
    </xf>
    <xf numFmtId="171" fontId="0" fillId="6" borderId="83" xfId="1" applyNumberFormat="1" applyFont="1" applyFill="1" applyBorder="1" applyAlignment="1" applyProtection="1">
      <alignment horizontal="right" vertical="center"/>
      <protection locked="0"/>
    </xf>
    <xf numFmtId="171" fontId="0" fillId="0" borderId="55" xfId="1" applyNumberFormat="1" applyFont="1" applyFill="1" applyBorder="1" applyAlignment="1" applyProtection="1">
      <alignment horizontal="right" vertical="center"/>
      <protection locked="0"/>
    </xf>
    <xf numFmtId="171" fontId="10" fillId="10" borderId="160" xfId="1" applyNumberFormat="1" applyFont="1" applyFill="1" applyBorder="1" applyAlignment="1" applyProtection="1">
      <alignment horizontal="right" vertical="center"/>
      <protection locked="0"/>
    </xf>
    <xf numFmtId="171" fontId="0" fillId="6" borderId="79" xfId="1" applyNumberFormat="1" applyFont="1" applyFill="1" applyBorder="1" applyAlignment="1" applyProtection="1">
      <alignment horizontal="right" vertical="center"/>
      <protection locked="0"/>
    </xf>
    <xf numFmtId="0" fontId="0" fillId="0" borderId="236" xfId="0" applyBorder="1" applyAlignment="1" applyProtection="1">
      <alignment horizontal="left" vertical="center" wrapText="1"/>
      <protection locked="0"/>
    </xf>
    <xf numFmtId="0" fontId="0" fillId="0" borderId="235" xfId="0" applyBorder="1" applyAlignment="1" applyProtection="1">
      <alignment horizontal="left" vertical="center" wrapText="1"/>
      <protection locked="0"/>
    </xf>
    <xf numFmtId="0" fontId="0" fillId="0" borderId="238" xfId="0" applyBorder="1" applyAlignment="1" applyProtection="1">
      <alignment horizontal="left" vertical="center" wrapText="1"/>
      <protection locked="0"/>
    </xf>
    <xf numFmtId="171" fontId="10" fillId="10" borderId="182" xfId="1" applyNumberFormat="1" applyFont="1" applyFill="1" applyBorder="1" applyAlignment="1" applyProtection="1">
      <alignment horizontal="right" vertical="center"/>
      <protection locked="0"/>
    </xf>
    <xf numFmtId="171" fontId="10" fillId="10" borderId="195" xfId="1" applyNumberFormat="1" applyFont="1" applyFill="1" applyBorder="1" applyAlignment="1" applyProtection="1">
      <alignment horizontal="right" vertical="center"/>
      <protection locked="0"/>
    </xf>
    <xf numFmtId="0" fontId="0" fillId="0" borderId="224" xfId="0" applyBorder="1" applyAlignment="1" applyProtection="1">
      <alignment horizontal="left" vertical="center" wrapText="1"/>
      <protection locked="0"/>
    </xf>
    <xf numFmtId="0" fontId="0" fillId="0" borderId="225" xfId="0" applyBorder="1" applyAlignment="1" applyProtection="1">
      <alignment horizontal="left" vertical="center" wrapText="1"/>
      <protection locked="0"/>
    </xf>
    <xf numFmtId="0" fontId="0" fillId="0" borderId="221" xfId="0" applyBorder="1" applyAlignment="1" applyProtection="1">
      <alignment horizontal="left" vertical="center" wrapText="1"/>
      <protection locked="0"/>
    </xf>
    <xf numFmtId="0" fontId="0" fillId="0" borderId="222" xfId="0" applyBorder="1" applyAlignment="1" applyProtection="1">
      <alignment horizontal="left" vertical="center" wrapText="1"/>
      <protection locked="0"/>
    </xf>
    <xf numFmtId="171" fontId="0" fillId="0" borderId="120" xfId="1" applyNumberFormat="1" applyFont="1" applyFill="1" applyBorder="1" applyAlignment="1" applyProtection="1">
      <alignment horizontal="right" vertical="center"/>
      <protection locked="0"/>
    </xf>
    <xf numFmtId="171" fontId="10" fillId="10" borderId="151" xfId="1" applyNumberFormat="1" applyFont="1" applyFill="1" applyBorder="1" applyAlignment="1" applyProtection="1">
      <alignment horizontal="right" vertical="center"/>
      <protection locked="0"/>
    </xf>
    <xf numFmtId="171" fontId="14" fillId="12" borderId="138" xfId="1" applyNumberFormat="1" applyFont="1" applyFill="1" applyBorder="1" applyAlignment="1" applyProtection="1">
      <alignment horizontal="right" vertical="center"/>
      <protection locked="0"/>
    </xf>
    <xf numFmtId="171" fontId="0" fillId="6" borderId="251" xfId="1" applyNumberFormat="1" applyFont="1" applyFill="1" applyBorder="1" applyAlignment="1" applyProtection="1">
      <alignment horizontal="right" vertical="center"/>
      <protection locked="0"/>
    </xf>
    <xf numFmtId="171" fontId="0" fillId="6" borderId="238" xfId="1" applyNumberFormat="1" applyFont="1" applyFill="1" applyBorder="1" applyAlignment="1" applyProtection="1">
      <alignment horizontal="right" vertical="center"/>
      <protection locked="0"/>
    </xf>
    <xf numFmtId="171" fontId="0" fillId="0" borderId="184" xfId="1" applyNumberFormat="1" applyFont="1" applyFill="1" applyBorder="1" applyAlignment="1" applyProtection="1">
      <alignment horizontal="right" vertical="center"/>
      <protection locked="0"/>
    </xf>
    <xf numFmtId="171" fontId="14" fillId="12" borderId="153" xfId="1" applyNumberFormat="1" applyFont="1" applyFill="1" applyBorder="1" applyAlignment="1" applyProtection="1">
      <alignment horizontal="right" vertical="center"/>
      <protection locked="0"/>
    </xf>
    <xf numFmtId="171" fontId="0" fillId="6" borderId="82" xfId="1" applyNumberFormat="1" applyFont="1" applyFill="1" applyBorder="1" applyAlignment="1" applyProtection="1">
      <alignment horizontal="right" vertical="center"/>
      <protection locked="0"/>
    </xf>
    <xf numFmtId="171" fontId="10" fillId="10" borderId="142" xfId="1" applyNumberFormat="1" applyFont="1" applyFill="1" applyBorder="1" applyAlignment="1" applyProtection="1">
      <alignment horizontal="right" vertical="center"/>
      <protection locked="0"/>
    </xf>
    <xf numFmtId="171" fontId="0" fillId="9" borderId="251" xfId="1" applyNumberFormat="1" applyFont="1" applyFill="1" applyBorder="1" applyAlignment="1" applyProtection="1">
      <alignment horizontal="right" vertical="center"/>
      <protection locked="0"/>
    </xf>
    <xf numFmtId="171" fontId="0" fillId="9" borderId="238" xfId="1" applyNumberFormat="1" applyFont="1" applyFill="1" applyBorder="1" applyAlignment="1" applyProtection="1">
      <alignment horizontal="right" vertical="center"/>
      <protection locked="0"/>
    </xf>
    <xf numFmtId="171" fontId="10" fillId="10" borderId="148" xfId="1" applyNumberFormat="1" applyFont="1" applyFill="1" applyBorder="1" applyAlignment="1" applyProtection="1">
      <alignment horizontal="right" vertical="center"/>
      <protection locked="0"/>
    </xf>
    <xf numFmtId="171" fontId="14" fillId="12" borderId="152" xfId="1" applyNumberFormat="1" applyFont="1" applyFill="1" applyBorder="1" applyAlignment="1" applyProtection="1">
      <alignment horizontal="right" vertical="center"/>
      <protection locked="0"/>
    </xf>
    <xf numFmtId="171" fontId="10" fillId="10" borderId="154" xfId="1" applyNumberFormat="1" applyFont="1" applyFill="1" applyBorder="1" applyAlignment="1" applyProtection="1">
      <alignment horizontal="right" vertical="center"/>
      <protection locked="0"/>
    </xf>
    <xf numFmtId="171" fontId="14" fillId="12" borderId="261" xfId="1" applyNumberFormat="1" applyFont="1" applyFill="1" applyBorder="1" applyAlignment="1" applyProtection="1">
      <alignment horizontal="right" vertical="center"/>
      <protection locked="0"/>
    </xf>
    <xf numFmtId="171" fontId="10" fillId="10" borderId="248" xfId="1" applyNumberFormat="1" applyFont="1" applyFill="1" applyBorder="1" applyAlignment="1" applyProtection="1">
      <alignment horizontal="right" vertical="center"/>
      <protection locked="0"/>
    </xf>
    <xf numFmtId="171" fontId="10" fillId="10" borderId="253" xfId="1" applyNumberFormat="1" applyFont="1" applyFill="1" applyBorder="1" applyAlignment="1" applyProtection="1">
      <alignment horizontal="right" vertical="center"/>
      <protection locked="0"/>
    </xf>
    <xf numFmtId="171" fontId="10" fillId="10" borderId="249" xfId="1" applyNumberFormat="1" applyFont="1" applyFill="1" applyBorder="1" applyAlignment="1" applyProtection="1">
      <alignment horizontal="right" vertical="center"/>
      <protection locked="0"/>
    </xf>
    <xf numFmtId="171" fontId="14" fillId="12" borderId="259" xfId="1" applyNumberFormat="1" applyFont="1" applyFill="1" applyBorder="1" applyAlignment="1" applyProtection="1">
      <alignment horizontal="right" vertical="center"/>
      <protection locked="0"/>
    </xf>
    <xf numFmtId="171" fontId="0" fillId="6" borderId="130" xfId="1" applyNumberFormat="1" applyFont="1" applyFill="1" applyBorder="1" applyAlignment="1" applyProtection="1">
      <alignment horizontal="right" vertical="center"/>
      <protection locked="0"/>
    </xf>
    <xf numFmtId="171" fontId="0" fillId="6" borderId="132" xfId="1" applyNumberFormat="1" applyFont="1" applyFill="1" applyBorder="1" applyAlignment="1" applyProtection="1">
      <alignment horizontal="right" vertical="center"/>
      <protection locked="0"/>
    </xf>
    <xf numFmtId="171" fontId="17" fillId="6" borderId="126" xfId="1" applyNumberFormat="1" applyFont="1" applyFill="1" applyBorder="1" applyAlignment="1" applyProtection="1">
      <alignment horizontal="right" vertical="center"/>
      <protection locked="0"/>
    </xf>
    <xf numFmtId="171" fontId="10" fillId="10" borderId="156" xfId="1" applyNumberFormat="1" applyFont="1" applyFill="1" applyBorder="1" applyAlignment="1" applyProtection="1">
      <alignment horizontal="right" vertical="center"/>
      <protection locked="0"/>
    </xf>
    <xf numFmtId="171" fontId="0" fillId="6" borderId="241" xfId="1" applyNumberFormat="1" applyFont="1" applyFill="1" applyBorder="1" applyAlignment="1" applyProtection="1">
      <alignment horizontal="right" vertical="center"/>
      <protection locked="0"/>
    </xf>
    <xf numFmtId="171" fontId="0" fillId="6" borderId="237" xfId="1" applyNumberFormat="1" applyFont="1" applyFill="1" applyBorder="1" applyAlignment="1" applyProtection="1">
      <alignment horizontal="right" vertical="center"/>
      <protection locked="0"/>
    </xf>
    <xf numFmtId="171" fontId="14" fillId="12" borderId="279" xfId="1" applyNumberFormat="1" applyFont="1" applyFill="1" applyBorder="1" applyAlignment="1" applyProtection="1">
      <alignment horizontal="right" vertical="center"/>
      <protection locked="0"/>
    </xf>
    <xf numFmtId="171" fontId="0" fillId="0" borderId="252" xfId="1" applyNumberFormat="1" applyFont="1" applyFill="1" applyBorder="1" applyAlignment="1" applyProtection="1">
      <alignment horizontal="right" vertical="center"/>
      <protection locked="0"/>
    </xf>
    <xf numFmtId="171" fontId="0" fillId="6" borderId="252" xfId="1" applyNumberFormat="1" applyFont="1" applyFill="1" applyBorder="1" applyAlignment="1" applyProtection="1">
      <alignment horizontal="right" vertical="center"/>
      <protection locked="0"/>
    </xf>
    <xf numFmtId="171" fontId="0" fillId="6" borderId="184" xfId="1" applyNumberFormat="1" applyFont="1" applyFill="1" applyBorder="1" applyAlignment="1" applyProtection="1">
      <alignment horizontal="right" vertical="center"/>
      <protection locked="0"/>
    </xf>
    <xf numFmtId="171" fontId="17" fillId="6" borderId="36" xfId="1" applyNumberFormat="1" applyFont="1" applyFill="1" applyBorder="1" applyAlignment="1" applyProtection="1">
      <alignment horizontal="right" vertical="center"/>
      <protection locked="0"/>
    </xf>
    <xf numFmtId="171" fontId="17" fillId="6" borderId="57" xfId="1" applyNumberFormat="1" applyFont="1" applyFill="1" applyBorder="1" applyAlignment="1" applyProtection="1">
      <alignment horizontal="right" vertical="center"/>
      <protection locked="0"/>
    </xf>
    <xf numFmtId="171" fontId="0" fillId="6" borderId="179" xfId="1" applyNumberFormat="1" applyFont="1" applyFill="1" applyBorder="1" applyAlignment="1" applyProtection="1">
      <alignment horizontal="right" vertical="center"/>
      <protection locked="0"/>
    </xf>
    <xf numFmtId="171" fontId="17" fillId="6" borderId="120" xfId="1" applyNumberFormat="1" applyFont="1" applyFill="1" applyBorder="1" applyAlignment="1" applyProtection="1">
      <alignment horizontal="right" vertical="center"/>
      <protection locked="0"/>
    </xf>
    <xf numFmtId="171" fontId="17" fillId="6" borderId="82" xfId="1" applyNumberFormat="1" applyFont="1" applyFill="1" applyBorder="1" applyAlignment="1" applyProtection="1">
      <alignment horizontal="right" vertical="center"/>
      <protection locked="0"/>
    </xf>
    <xf numFmtId="171" fontId="10" fillId="10" borderId="250" xfId="1" applyNumberFormat="1" applyFont="1" applyFill="1" applyBorder="1" applyAlignment="1" applyProtection="1">
      <alignment horizontal="right" vertical="center"/>
      <protection locked="0"/>
    </xf>
    <xf numFmtId="171" fontId="0" fillId="6" borderId="177" xfId="1" applyNumberFormat="1" applyFont="1" applyFill="1" applyBorder="1" applyAlignment="1" applyProtection="1">
      <alignment horizontal="right" vertical="center"/>
      <protection locked="0"/>
    </xf>
    <xf numFmtId="0" fontId="10" fillId="10" borderId="102" xfId="0" applyFont="1" applyFill="1" applyBorder="1" applyAlignment="1" applyProtection="1">
      <alignment horizontal="center" vertical="center"/>
      <protection locked="0"/>
    </xf>
    <xf numFmtId="0" fontId="10" fillId="10" borderId="75" xfId="0" applyFont="1" applyFill="1" applyBorder="1" applyAlignment="1" applyProtection="1">
      <alignment horizontal="center" vertical="center"/>
      <protection locked="0"/>
    </xf>
    <xf numFmtId="0" fontId="10" fillId="10" borderId="139" xfId="0" applyFont="1" applyFill="1" applyBorder="1" applyAlignment="1" applyProtection="1">
      <alignment horizontal="center" vertical="center"/>
      <protection locked="0"/>
    </xf>
    <xf numFmtId="0" fontId="10" fillId="10" borderId="162" xfId="0" applyFont="1" applyFill="1" applyBorder="1" applyAlignment="1" applyProtection="1">
      <alignment horizontal="center" vertical="center"/>
      <protection locked="0"/>
    </xf>
    <xf numFmtId="0" fontId="10" fillId="10" borderId="202" xfId="0" applyFont="1" applyFill="1" applyBorder="1" applyAlignment="1" applyProtection="1">
      <alignment horizontal="center" vertical="center"/>
      <protection locked="0"/>
    </xf>
    <xf numFmtId="3" fontId="10" fillId="4" borderId="72" xfId="0" applyNumberFormat="1" applyFont="1" applyFill="1" applyBorder="1" applyAlignment="1" applyProtection="1">
      <alignment horizontal="center" vertical="top" wrapText="1"/>
      <protection locked="0"/>
    </xf>
    <xf numFmtId="3" fontId="10" fillId="4" borderId="0" xfId="0" applyNumberFormat="1" applyFont="1" applyFill="1" applyAlignment="1" applyProtection="1">
      <alignment horizontal="center" vertical="top" wrapText="1"/>
      <protection locked="0"/>
    </xf>
    <xf numFmtId="3" fontId="10" fillId="4" borderId="73" xfId="0" applyNumberFormat="1" applyFont="1" applyFill="1" applyBorder="1" applyAlignment="1" applyProtection="1">
      <alignment horizontal="center" vertical="top" wrapText="1"/>
      <protection locked="0"/>
    </xf>
    <xf numFmtId="3" fontId="10" fillId="4" borderId="104" xfId="0" applyNumberFormat="1" applyFont="1" applyFill="1" applyBorder="1" applyAlignment="1" applyProtection="1">
      <alignment horizontal="center" vertical="top" wrapText="1"/>
      <protection locked="0"/>
    </xf>
    <xf numFmtId="3" fontId="10" fillId="4" borderId="105" xfId="0" applyNumberFormat="1" applyFont="1" applyFill="1" applyBorder="1" applyAlignment="1" applyProtection="1">
      <alignment horizontal="center" vertical="top" wrapText="1"/>
      <protection locked="0"/>
    </xf>
    <xf numFmtId="3" fontId="10" fillId="4" borderId="106" xfId="0" applyNumberFormat="1" applyFont="1" applyFill="1" applyBorder="1" applyAlignment="1" applyProtection="1">
      <alignment horizontal="center" vertical="top" wrapText="1"/>
      <protection locked="0"/>
    </xf>
    <xf numFmtId="171" fontId="10" fillId="10" borderId="254" xfId="1" applyNumberFormat="1" applyFont="1" applyFill="1" applyBorder="1" applyAlignment="1" applyProtection="1">
      <alignment horizontal="right" vertical="center"/>
      <protection locked="0"/>
    </xf>
    <xf numFmtId="171" fontId="17" fillId="6" borderId="79" xfId="1" applyNumberFormat="1" applyFont="1" applyFill="1" applyBorder="1" applyAlignment="1" applyProtection="1">
      <alignment horizontal="right" vertical="center"/>
      <protection locked="0"/>
    </xf>
    <xf numFmtId="3" fontId="16" fillId="4" borderId="95" xfId="0" applyNumberFormat="1" applyFont="1" applyFill="1" applyBorder="1" applyAlignment="1" applyProtection="1">
      <alignment horizontal="center" vertical="top"/>
      <protection locked="0"/>
    </xf>
    <xf numFmtId="3" fontId="16" fillId="4" borderId="109" xfId="0" applyNumberFormat="1" applyFont="1" applyFill="1" applyBorder="1" applyAlignment="1" applyProtection="1">
      <alignment horizontal="center" vertical="top"/>
      <protection locked="0"/>
    </xf>
    <xf numFmtId="3" fontId="16" fillId="4" borderId="95" xfId="0" applyNumberFormat="1" applyFont="1" applyFill="1" applyBorder="1" applyAlignment="1" applyProtection="1">
      <alignment horizontal="center" vertical="top" wrapText="1"/>
      <protection locked="0"/>
    </xf>
    <xf numFmtId="3" fontId="16" fillId="4" borderId="109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05" xfId="0" applyFont="1" applyFill="1" applyBorder="1" applyAlignment="1" applyProtection="1">
      <alignment horizontal="center" vertical="center"/>
      <protection locked="0"/>
    </xf>
    <xf numFmtId="0" fontId="15" fillId="4" borderId="102" xfId="0" applyFont="1" applyFill="1" applyBorder="1" applyAlignment="1">
      <alignment horizontal="left"/>
    </xf>
    <xf numFmtId="0" fontId="15" fillId="4" borderId="75" xfId="0" applyFont="1" applyFill="1" applyBorder="1" applyAlignment="1">
      <alignment horizontal="left"/>
    </xf>
    <xf numFmtId="3" fontId="10" fillId="4" borderId="116" xfId="0" applyNumberFormat="1" applyFont="1" applyFill="1" applyBorder="1" applyAlignment="1" applyProtection="1">
      <alignment horizontal="center" wrapText="1"/>
      <protection locked="0"/>
    </xf>
    <xf numFmtId="3" fontId="10" fillId="4" borderId="140" xfId="0" applyNumberFormat="1" applyFont="1" applyFill="1" applyBorder="1" applyAlignment="1" applyProtection="1">
      <alignment horizontal="center" wrapText="1"/>
      <protection locked="0"/>
    </xf>
    <xf numFmtId="3" fontId="10" fillId="4" borderId="95" xfId="0" applyNumberFormat="1" applyFont="1" applyFill="1" applyBorder="1" applyAlignment="1" applyProtection="1">
      <alignment horizontal="center"/>
      <protection locked="0"/>
    </xf>
    <xf numFmtId="3" fontId="10" fillId="4" borderId="109" xfId="0" applyNumberFormat="1" applyFont="1" applyFill="1" applyBorder="1" applyAlignment="1" applyProtection="1">
      <alignment horizontal="center"/>
      <protection locked="0"/>
    </xf>
    <xf numFmtId="3" fontId="10" fillId="4" borderId="64" xfId="0" applyNumberFormat="1" applyFont="1" applyFill="1" applyBorder="1" applyAlignment="1" applyProtection="1">
      <alignment horizontal="center" wrapText="1"/>
      <protection locked="0"/>
    </xf>
    <xf numFmtId="3" fontId="10" fillId="4" borderId="105" xfId="0" applyNumberFormat="1" applyFont="1" applyFill="1" applyBorder="1" applyAlignment="1" applyProtection="1">
      <alignment horizontal="center" wrapText="1"/>
      <protection locked="0"/>
    </xf>
    <xf numFmtId="3" fontId="10" fillId="10" borderId="95" xfId="0" applyNumberFormat="1" applyFont="1" applyFill="1" applyBorder="1" applyAlignment="1" applyProtection="1">
      <alignment horizontal="center" wrapText="1"/>
      <protection locked="0"/>
    </xf>
    <xf numFmtId="3" fontId="10" fillId="10" borderId="118" xfId="0" applyNumberFormat="1" applyFont="1" applyFill="1" applyBorder="1" applyAlignment="1" applyProtection="1">
      <alignment horizontal="center"/>
      <protection locked="0"/>
    </xf>
    <xf numFmtId="171" fontId="17" fillId="6" borderId="88" xfId="1" applyNumberFormat="1" applyFont="1" applyFill="1" applyBorder="1" applyAlignment="1" applyProtection="1">
      <alignment horizontal="right" vertical="center"/>
      <protection locked="0"/>
    </xf>
    <xf numFmtId="0" fontId="10" fillId="4" borderId="66" xfId="0" applyFont="1" applyFill="1" applyBorder="1" applyAlignment="1" applyProtection="1">
      <alignment horizontal="center" vertical="center"/>
      <protection locked="0"/>
    </xf>
    <xf numFmtId="0" fontId="10" fillId="4" borderId="102" xfId="0" applyFont="1" applyFill="1" applyBorder="1" applyAlignment="1" applyProtection="1">
      <alignment horizontal="center" vertical="center"/>
      <protection locked="0"/>
    </xf>
    <xf numFmtId="0" fontId="10" fillId="4" borderId="75" xfId="0" applyFont="1" applyFill="1" applyBorder="1" applyAlignment="1" applyProtection="1">
      <alignment horizontal="center" vertical="center"/>
      <protection locked="0"/>
    </xf>
    <xf numFmtId="0" fontId="10" fillId="4" borderId="144" xfId="0" applyFont="1" applyFill="1" applyBorder="1" applyAlignment="1" applyProtection="1">
      <alignment horizontal="center" vertical="center"/>
      <protection locked="0"/>
    </xf>
    <xf numFmtId="0" fontId="10" fillId="4" borderId="139" xfId="0" applyFont="1" applyFill="1" applyBorder="1" applyAlignment="1" applyProtection="1">
      <alignment horizontal="center" vertical="center"/>
      <protection locked="0"/>
    </xf>
    <xf numFmtId="0" fontId="10" fillId="4" borderId="189" xfId="0" applyFont="1" applyFill="1" applyBorder="1" applyAlignment="1" applyProtection="1">
      <alignment horizontal="center" vertical="center"/>
      <protection locked="0"/>
    </xf>
    <xf numFmtId="0" fontId="15" fillId="13" borderId="94" xfId="0" applyFont="1" applyFill="1" applyBorder="1" applyAlignment="1" applyProtection="1">
      <alignment horizontal="center" vertical="center"/>
      <protection locked="0"/>
    </xf>
    <xf numFmtId="3" fontId="10" fillId="10" borderId="63" xfId="0" applyNumberFormat="1" applyFont="1" applyFill="1" applyBorder="1" applyAlignment="1" applyProtection="1">
      <alignment horizontal="center"/>
      <protection locked="0"/>
    </xf>
    <xf numFmtId="3" fontId="10" fillId="4" borderId="0" xfId="0" applyNumberFormat="1" applyFont="1" applyFill="1" applyAlignment="1" applyProtection="1">
      <alignment horizontal="center" wrapText="1"/>
      <protection locked="0"/>
    </xf>
    <xf numFmtId="3" fontId="10" fillId="4" borderId="104" xfId="0" applyNumberFormat="1" applyFont="1" applyFill="1" applyBorder="1" applyAlignment="1" applyProtection="1">
      <alignment horizontal="center" wrapText="1"/>
      <protection locked="0"/>
    </xf>
    <xf numFmtId="0" fontId="0" fillId="0" borderId="72" xfId="0" applyBorder="1" applyAlignment="1" applyProtection="1">
      <alignment horizontal="left" vertical="center" wrapText="1" indent="1"/>
      <protection locked="0"/>
    </xf>
    <xf numFmtId="0" fontId="0" fillId="0" borderId="73" xfId="0" applyBorder="1" applyAlignment="1" applyProtection="1">
      <alignment horizontal="left" vertical="center" wrapText="1" indent="1"/>
      <protection locked="0"/>
    </xf>
    <xf numFmtId="0" fontId="0" fillId="9" borderId="236" xfId="0" applyFill="1" applyBorder="1" applyAlignment="1" applyProtection="1">
      <alignment horizontal="left" vertical="center" wrapText="1"/>
      <protection locked="0"/>
    </xf>
    <xf numFmtId="0" fontId="0" fillId="9" borderId="235" xfId="0" applyFill="1" applyBorder="1" applyAlignment="1" applyProtection="1">
      <alignment horizontal="left" vertical="center" wrapText="1"/>
      <protection locked="0"/>
    </xf>
    <xf numFmtId="0" fontId="0" fillId="9" borderId="238" xfId="0" applyFill="1" applyBorder="1" applyAlignment="1" applyProtection="1">
      <alignment horizontal="left" vertical="center" wrapText="1"/>
      <protection locked="0"/>
    </xf>
    <xf numFmtId="0" fontId="0" fillId="9" borderId="65" xfId="0" applyFill="1" applyBorder="1" applyAlignment="1" applyProtection="1">
      <alignment horizontal="center" vertical="center"/>
      <protection locked="0"/>
    </xf>
    <xf numFmtId="0" fontId="0" fillId="9" borderId="95" xfId="0" applyFill="1" applyBorder="1" applyAlignment="1" applyProtection="1">
      <alignment horizontal="center" vertical="center"/>
      <protection locked="0"/>
    </xf>
    <xf numFmtId="1" fontId="0" fillId="6" borderId="104" xfId="1" applyNumberFormat="1" applyFont="1" applyFill="1" applyBorder="1" applyAlignment="1" applyProtection="1">
      <alignment horizontal="right" vertical="center"/>
      <protection locked="0"/>
    </xf>
    <xf numFmtId="1" fontId="0" fillId="6" borderId="106" xfId="1" applyNumberFormat="1" applyFont="1" applyFill="1" applyBorder="1" applyAlignment="1" applyProtection="1">
      <alignment horizontal="right" vertical="center"/>
      <protection locked="0"/>
    </xf>
    <xf numFmtId="171" fontId="0" fillId="6" borderId="198" xfId="1" applyNumberFormat="1" applyFont="1" applyFill="1" applyBorder="1" applyAlignment="1" applyProtection="1">
      <alignment horizontal="right" vertical="center"/>
      <protection locked="0"/>
    </xf>
    <xf numFmtId="171" fontId="0" fillId="6" borderId="131" xfId="1" applyNumberFormat="1" applyFont="1" applyFill="1" applyBorder="1" applyAlignment="1" applyProtection="1">
      <alignment horizontal="right" vertical="center"/>
      <protection locked="0"/>
    </xf>
    <xf numFmtId="171" fontId="0" fillId="6" borderId="239" xfId="1" applyNumberFormat="1" applyFont="1" applyFill="1" applyBorder="1" applyAlignment="1" applyProtection="1">
      <alignment horizontal="right" vertical="center"/>
      <protection locked="0"/>
    </xf>
    <xf numFmtId="171" fontId="0" fillId="6" borderId="133" xfId="1" applyNumberFormat="1" applyFont="1" applyFill="1" applyBorder="1" applyAlignment="1" applyProtection="1">
      <alignment horizontal="right" vertical="center"/>
      <protection locked="0"/>
    </xf>
    <xf numFmtId="171" fontId="0" fillId="6" borderId="217" xfId="1" applyNumberFormat="1" applyFont="1" applyFill="1" applyBorder="1" applyAlignment="1" applyProtection="1">
      <alignment horizontal="right" vertical="center"/>
      <protection locked="0"/>
    </xf>
    <xf numFmtId="171" fontId="0" fillId="6" borderId="135" xfId="1" applyNumberFormat="1" applyFont="1" applyFill="1" applyBorder="1" applyAlignment="1" applyProtection="1">
      <alignment horizontal="right" vertical="center"/>
      <protection locked="0"/>
    </xf>
    <xf numFmtId="1" fontId="0" fillId="6" borderId="105" xfId="1" applyNumberFormat="1" applyFont="1" applyFill="1" applyBorder="1" applyAlignment="1" applyProtection="1">
      <alignment horizontal="right" vertical="center"/>
      <protection locked="0"/>
    </xf>
    <xf numFmtId="171" fontId="0" fillId="6" borderId="199" xfId="1" applyNumberFormat="1" applyFont="1" applyFill="1" applyBorder="1" applyAlignment="1" applyProtection="1">
      <alignment horizontal="right" vertical="center"/>
      <protection locked="0"/>
    </xf>
    <xf numFmtId="171" fontId="0" fillId="0" borderId="37" xfId="1" applyNumberFormat="1" applyFont="1" applyFill="1" applyBorder="1" applyAlignment="1" applyProtection="1">
      <alignment horizontal="right" vertical="center"/>
      <protection locked="0"/>
    </xf>
    <xf numFmtId="171" fontId="0" fillId="0" borderId="61" xfId="1" applyNumberFormat="1" applyFont="1" applyFill="1" applyBorder="1" applyAlignment="1" applyProtection="1">
      <alignment horizontal="right" vertical="center"/>
      <protection locked="0"/>
    </xf>
    <xf numFmtId="171" fontId="0" fillId="0" borderId="89" xfId="1" applyNumberFormat="1" applyFont="1" applyFill="1" applyBorder="1" applyAlignment="1" applyProtection="1">
      <alignment horizontal="right" vertical="center"/>
      <protection locked="0"/>
    </xf>
    <xf numFmtId="171" fontId="0" fillId="0" borderId="181" xfId="1" applyNumberFormat="1" applyFont="1" applyFill="1" applyBorder="1" applyAlignment="1" applyProtection="1">
      <alignment horizontal="right" vertical="center"/>
      <protection locked="0"/>
    </xf>
    <xf numFmtId="171" fontId="0" fillId="0" borderId="180" xfId="1" applyNumberFormat="1" applyFont="1" applyFill="1" applyBorder="1" applyAlignment="1" applyProtection="1">
      <alignment horizontal="right" vertical="center"/>
      <protection locked="0"/>
    </xf>
    <xf numFmtId="171" fontId="0" fillId="0" borderId="125" xfId="1" applyNumberFormat="1" applyFont="1" applyFill="1" applyBorder="1" applyAlignment="1" applyProtection="1">
      <alignment horizontal="right" vertical="center"/>
      <protection locked="0"/>
    </xf>
    <xf numFmtId="171" fontId="0" fillId="0" borderId="81" xfId="1" applyNumberFormat="1" applyFont="1" applyFill="1" applyBorder="1" applyAlignment="1" applyProtection="1">
      <alignment horizontal="right" vertical="center"/>
      <protection locked="0"/>
    </xf>
    <xf numFmtId="171" fontId="10" fillId="10" borderId="64" xfId="0" applyNumberFormat="1" applyFont="1" applyFill="1" applyBorder="1" applyAlignment="1" applyProtection="1">
      <alignment horizontal="right"/>
      <protection locked="0"/>
    </xf>
    <xf numFmtId="171" fontId="10" fillId="10" borderId="65" xfId="0" applyNumberFormat="1" applyFont="1" applyFill="1" applyBorder="1" applyAlignment="1" applyProtection="1">
      <alignment horizontal="right"/>
      <protection locked="0"/>
    </xf>
    <xf numFmtId="171" fontId="10" fillId="10" borderId="63" xfId="0" applyNumberFormat="1" applyFont="1" applyFill="1" applyBorder="1" applyAlignment="1" applyProtection="1">
      <alignment horizontal="right"/>
      <protection locked="0"/>
    </xf>
    <xf numFmtId="171" fontId="10" fillId="10" borderId="272" xfId="0" applyNumberFormat="1" applyFont="1" applyFill="1" applyBorder="1" applyAlignment="1" applyProtection="1">
      <alignment horizontal="right"/>
      <protection locked="0"/>
    </xf>
    <xf numFmtId="171" fontId="10" fillId="10" borderId="273" xfId="0" applyNumberFormat="1" applyFont="1" applyFill="1" applyBorder="1" applyAlignment="1" applyProtection="1">
      <alignment horizontal="right"/>
      <protection locked="0"/>
    </xf>
    <xf numFmtId="0" fontId="0" fillId="0" borderId="136" xfId="0" applyBorder="1" applyAlignment="1" applyProtection="1">
      <alignment horizontal="center" vertical="center"/>
      <protection locked="0"/>
    </xf>
    <xf numFmtId="0" fontId="0" fillId="0" borderId="137" xfId="0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0" fillId="0" borderId="139" xfId="0" applyBorder="1" applyAlignment="1" applyProtection="1">
      <alignment horizontal="center" vertical="center"/>
      <protection locked="0"/>
    </xf>
    <xf numFmtId="0" fontId="0" fillId="0" borderId="220" xfId="0" applyBorder="1" applyAlignment="1" applyProtection="1">
      <alignment horizontal="center" vertical="center"/>
      <protection locked="0"/>
    </xf>
    <xf numFmtId="0" fontId="0" fillId="0" borderId="269" xfId="0" applyBorder="1" applyAlignment="1" applyProtection="1">
      <alignment horizontal="center" vertical="center"/>
      <protection locked="0"/>
    </xf>
    <xf numFmtId="0" fontId="17" fillId="0" borderId="136" xfId="0" applyFont="1" applyBorder="1" applyAlignment="1" applyProtection="1">
      <alignment horizontal="center" vertical="center"/>
      <protection locked="0"/>
    </xf>
    <xf numFmtId="0" fontId="17" fillId="0" borderId="137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138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38" xfId="0" applyBorder="1" applyAlignment="1" applyProtection="1">
      <alignment horizontal="center" vertical="center"/>
      <protection locked="0"/>
    </xf>
    <xf numFmtId="171" fontId="10" fillId="10" borderId="143" xfId="0" applyNumberFormat="1" applyFont="1" applyFill="1" applyBorder="1" applyAlignment="1" applyProtection="1">
      <alignment horizontal="right"/>
      <protection locked="0"/>
    </xf>
    <xf numFmtId="171" fontId="10" fillId="10" borderId="188" xfId="0" applyNumberFormat="1" applyFont="1" applyFill="1" applyBorder="1" applyAlignment="1" applyProtection="1">
      <alignment horizontal="right"/>
      <protection locked="0"/>
    </xf>
    <xf numFmtId="171" fontId="10" fillId="10" borderId="187" xfId="0" applyNumberFormat="1" applyFont="1" applyFill="1" applyBorder="1" applyAlignment="1" applyProtection="1">
      <alignment horizontal="right"/>
      <protection locked="0"/>
    </xf>
    <xf numFmtId="171" fontId="10" fillId="10" borderId="142" xfId="0" applyNumberFormat="1" applyFont="1" applyFill="1" applyBorder="1" applyAlignment="1" applyProtection="1">
      <alignment horizontal="right"/>
      <protection locked="0"/>
    </xf>
    <xf numFmtId="171" fontId="10" fillId="10" borderId="292" xfId="0" applyNumberFormat="1" applyFont="1" applyFill="1" applyBorder="1" applyAlignment="1" applyProtection="1">
      <alignment horizontal="right"/>
      <protection locked="0"/>
    </xf>
    <xf numFmtId="171" fontId="10" fillId="10" borderId="271" xfId="0" applyNumberFormat="1" applyFont="1" applyFill="1" applyBorder="1" applyAlignment="1" applyProtection="1">
      <alignment horizontal="right"/>
      <protection locked="0"/>
    </xf>
    <xf numFmtId="171" fontId="10" fillId="10" borderId="161" xfId="0" applyNumberFormat="1" applyFont="1" applyFill="1" applyBorder="1" applyAlignment="1" applyProtection="1">
      <alignment horizontal="right"/>
      <protection locked="0"/>
    </xf>
    <xf numFmtId="0" fontId="1" fillId="2" borderId="40" xfId="0" applyFont="1" applyFill="1" applyBorder="1" applyAlignment="1" applyProtection="1">
      <alignment horizontal="right" wrapText="1"/>
      <protection locked="0"/>
    </xf>
    <xf numFmtId="0" fontId="1" fillId="2" borderId="41" xfId="0" applyFont="1" applyFill="1" applyBorder="1" applyAlignment="1" applyProtection="1">
      <alignment horizontal="right" wrapText="1"/>
      <protection locked="0"/>
    </xf>
    <xf numFmtId="0" fontId="1" fillId="2" borderId="42" xfId="0" applyFont="1" applyFill="1" applyBorder="1" applyAlignment="1" applyProtection="1">
      <alignment horizontal="right" wrapText="1"/>
      <protection locked="0"/>
    </xf>
    <xf numFmtId="0" fontId="1" fillId="2" borderId="43" xfId="0" applyFont="1" applyFill="1" applyBorder="1" applyAlignment="1" applyProtection="1">
      <alignment horizontal="right" wrapText="1"/>
      <protection locked="0"/>
    </xf>
    <xf numFmtId="10" fontId="0" fillId="2" borderId="11" xfId="0" applyNumberFormat="1" applyFill="1" applyBorder="1" applyAlignment="1" applyProtection="1">
      <alignment horizontal="right"/>
      <protection locked="0"/>
    </xf>
    <xf numFmtId="10" fontId="0" fillId="2" borderId="0" xfId="0" applyNumberFormat="1" applyFill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38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0" fontId="0" fillId="2" borderId="5" xfId="0" applyNumberFormat="1" applyFill="1" applyBorder="1" applyAlignment="1" applyProtection="1">
      <alignment horizontal="right"/>
      <protection locked="0"/>
    </xf>
    <xf numFmtId="10" fontId="0" fillId="2" borderId="6" xfId="0" applyNumberFormat="1" applyFill="1" applyBorder="1" applyAlignment="1" applyProtection="1">
      <alignment horizontal="right"/>
      <protection locked="0"/>
    </xf>
    <xf numFmtId="0" fontId="1" fillId="2" borderId="44" xfId="0" applyFont="1" applyFill="1" applyBorder="1" applyAlignment="1" applyProtection="1">
      <alignment horizontal="right" wrapText="1"/>
      <protection locked="0"/>
    </xf>
    <xf numFmtId="0" fontId="1" fillId="2" borderId="45" xfId="0" applyFont="1" applyFill="1" applyBorder="1" applyAlignment="1" applyProtection="1">
      <alignment horizontal="right" wrapText="1"/>
      <protection locked="0"/>
    </xf>
    <xf numFmtId="10" fontId="27" fillId="15" borderId="17" xfId="0" applyNumberFormat="1" applyFont="1" applyFill="1" applyBorder="1" applyAlignment="1" applyProtection="1">
      <alignment horizontal="right"/>
      <protection locked="0"/>
    </xf>
    <xf numFmtId="10" fontId="27" fillId="15" borderId="16" xfId="0" applyNumberFormat="1" applyFont="1" applyFill="1" applyBorder="1" applyAlignment="1" applyProtection="1">
      <alignment horizontal="right"/>
      <protection locked="0"/>
    </xf>
    <xf numFmtId="167" fontId="27" fillId="15" borderId="16" xfId="1" applyNumberFormat="1" applyFont="1" applyFill="1" applyBorder="1" applyProtection="1">
      <protection hidden="1"/>
    </xf>
    <xf numFmtId="10" fontId="27" fillId="15" borderId="18" xfId="0" applyNumberFormat="1" applyFont="1" applyFill="1" applyBorder="1" applyAlignment="1" applyProtection="1">
      <alignment horizontal="right"/>
      <protection locked="0"/>
    </xf>
    <xf numFmtId="0" fontId="28" fillId="15" borderId="17" xfId="0" applyFont="1" applyFill="1" applyBorder="1" applyProtection="1">
      <protection locked="0"/>
    </xf>
    <xf numFmtId="167" fontId="27" fillId="15" borderId="16" xfId="1" applyNumberFormat="1" applyFont="1" applyFill="1" applyBorder="1" applyProtection="1">
      <protection locked="0"/>
    </xf>
    <xf numFmtId="0" fontId="8" fillId="15" borderId="16" xfId="0" applyFont="1" applyFill="1" applyBorder="1" applyProtection="1">
      <protection locked="0"/>
    </xf>
    <xf numFmtId="0" fontId="8" fillId="15" borderId="18" xfId="0" applyFont="1" applyFill="1" applyBorder="1" applyProtection="1">
      <protection locked="0"/>
    </xf>
    <xf numFmtId="0" fontId="8" fillId="15" borderId="39" xfId="0" applyFont="1" applyFill="1" applyBorder="1" applyProtection="1">
      <protection locked="0"/>
    </xf>
    <xf numFmtId="0" fontId="29" fillId="15" borderId="16" xfId="0" applyFont="1" applyFill="1" applyBorder="1" applyProtection="1">
      <protection locked="0"/>
    </xf>
    <xf numFmtId="166" fontId="29" fillId="15" borderId="18" xfId="0" applyNumberFormat="1" applyFont="1" applyFill="1" applyBorder="1" applyProtection="1">
      <protection locked="0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9">
    <dxf>
      <font>
        <color theme="5" tint="0.59996337778862885"/>
      </font>
      <fill>
        <patternFill patternType="solid">
          <bgColor theme="5" tint="0.59996337778862885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4" formatCode="0.00%"/>
    </dxf>
    <dxf>
      <numFmt numFmtId="165" formatCode="&quot;$&quot;#,##0"/>
    </dxf>
    <dxf>
      <numFmt numFmtId="1" formatCode="0"/>
    </dxf>
  </dxfs>
  <tableStyles count="0" defaultTableStyle="TableStyleMedium2" defaultPivotStyle="PivotStyleLight16"/>
  <colors>
    <mruColors>
      <color rgb="FFFFFFCC"/>
      <color rgb="FFEBF7FA"/>
      <color rgb="FFEAEAEA"/>
      <color rgb="FFA6A6A6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search.iu.edu/funding-proposals/proposals/budgets/rates.htm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grants.nih.gov/grants/how-to-apply-application-guide/format-and-write/develop-your-budget.htm" TargetMode="External"/><Relationship Id="rId1" Type="http://schemas.openxmlformats.org/officeDocument/2006/relationships/hyperlink" Target="https://research.iu.edu/funding-proposals/proposals/budgets/rates.html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162"/>
  <sheetViews>
    <sheetView showGridLines="0" tabSelected="1" zoomScale="85" zoomScaleNormal="85" workbookViewId="0">
      <pane xSplit="14" ySplit="6" topLeftCell="O7" activePane="bottomRight" state="frozen"/>
      <selection pane="bottomRight" activeCell="N11" sqref="N11"/>
      <selection pane="bottomLeft" activeCell="A8" sqref="A8"/>
      <selection pane="topRight" activeCell="O1" sqref="O1"/>
    </sheetView>
  </sheetViews>
  <sheetFormatPr defaultColWidth="8.85546875" defaultRowHeight="12.75" outlineLevelRow="1"/>
  <cols>
    <col min="1" max="1" width="22.85546875" style="75" customWidth="1"/>
    <col min="2" max="2" width="18.5703125" style="75" customWidth="1"/>
    <col min="3" max="3" width="10.5703125" style="75" customWidth="1"/>
    <col min="4" max="10" width="6" style="165" customWidth="1"/>
    <col min="11" max="13" width="5.7109375" style="165" customWidth="1"/>
    <col min="14" max="14" width="9.28515625" style="83" customWidth="1"/>
    <col min="15" max="15" width="6.5703125" style="83" customWidth="1"/>
    <col min="16" max="16" width="8.7109375" style="75" customWidth="1"/>
    <col min="17" max="17" width="6.5703125" style="75" customWidth="1"/>
    <col min="18" max="18" width="8.7109375" style="75" customWidth="1"/>
    <col min="19" max="19" width="6.5703125" style="75" customWidth="1"/>
    <col min="20" max="20" width="8.7109375" style="75" customWidth="1"/>
    <col min="21" max="21" width="6.5703125" style="75" customWidth="1"/>
    <col min="22" max="22" width="8.7109375" style="75" customWidth="1"/>
    <col min="23" max="23" width="6.5703125" style="75" customWidth="1"/>
    <col min="24" max="24" width="8.28515625" style="75" customWidth="1"/>
    <col min="25" max="25" width="6.5703125" style="75" customWidth="1"/>
    <col min="26" max="26" width="8.7109375" style="75" customWidth="1"/>
    <col min="27" max="27" width="6.5703125" style="75" customWidth="1"/>
    <col min="28" max="28" width="8.7109375" style="83" customWidth="1"/>
    <col min="29" max="29" width="6.5703125" style="75" customWidth="1"/>
    <col min="30" max="30" width="8.7109375" style="75" customWidth="1"/>
    <col min="31" max="31" width="6.5703125" style="75" customWidth="1"/>
    <col min="32" max="32" width="8.7109375" style="75" customWidth="1"/>
    <col min="33" max="33" width="6.5703125" style="75" customWidth="1"/>
    <col min="34" max="34" width="8.7109375" style="75" customWidth="1"/>
    <col min="35" max="35" width="6.5703125" style="75" customWidth="1"/>
    <col min="36" max="36" width="8.7109375" style="75" customWidth="1"/>
    <col min="37" max="37" width="6.5703125" style="75" customWidth="1"/>
    <col min="38" max="38" width="8.7109375" style="75" customWidth="1"/>
    <col min="39" max="39" width="6.5703125" style="75" customWidth="1"/>
    <col min="40" max="40" width="8.7109375" style="75" customWidth="1"/>
    <col min="41" max="41" width="6.5703125" style="75" customWidth="1"/>
    <col min="42" max="42" width="8.7109375" style="75" customWidth="1"/>
    <col min="43" max="43" width="7.28515625" style="75" customWidth="1"/>
    <col min="44" max="44" width="8.7109375" style="75" customWidth="1"/>
    <col min="45" max="45" width="6.5703125" style="75" customWidth="1"/>
    <col min="46" max="46" width="8.7109375" style="75" customWidth="1"/>
    <col min="47" max="47" width="7.28515625" style="75" customWidth="1"/>
    <col min="48" max="48" width="8.7109375" style="75" customWidth="1"/>
    <col min="49" max="49" width="6.5703125" style="75" customWidth="1"/>
    <col min="50" max="50" width="10.5703125" style="75" customWidth="1"/>
    <col min="51" max="52" width="8.85546875" style="75"/>
    <col min="53" max="53" width="11.5703125" style="75" customWidth="1"/>
    <col min="54" max="56" width="9.28515625" style="75" bestFit="1" customWidth="1"/>
    <col min="57" max="57" width="9.28515625" style="75" customWidth="1"/>
    <col min="58" max="59" width="8.85546875" style="75"/>
    <col min="60" max="60" width="9.28515625" style="75" bestFit="1" customWidth="1"/>
    <col min="61" max="16384" width="8.85546875" style="75"/>
  </cols>
  <sheetData>
    <row r="1" spans="1:58" ht="17.25" customHeight="1">
      <c r="A1" s="179" t="s">
        <v>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188"/>
      <c r="P1" s="77"/>
      <c r="Q1" s="77"/>
      <c r="R1" s="189"/>
      <c r="S1" s="190" t="s">
        <v>1</v>
      </c>
      <c r="T1" s="191">
        <v>0</v>
      </c>
      <c r="U1" s="72"/>
      <c r="V1" s="73"/>
      <c r="W1" s="74" t="s">
        <v>2</v>
      </c>
      <c r="X1" s="382">
        <v>45728</v>
      </c>
      <c r="Y1" s="382"/>
      <c r="Z1" s="72"/>
      <c r="AA1" s="72"/>
      <c r="AB1" s="267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</row>
    <row r="2" spans="1:58">
      <c r="A2" s="180" t="s">
        <v>3</v>
      </c>
      <c r="B2" s="468"/>
      <c r="C2" s="468"/>
      <c r="D2" s="468"/>
      <c r="E2" s="468"/>
      <c r="F2" s="468"/>
      <c r="G2" s="468"/>
      <c r="H2" s="468"/>
      <c r="I2" s="76"/>
      <c r="J2" s="76"/>
      <c r="K2" s="76"/>
      <c r="L2" s="76"/>
      <c r="M2" s="76"/>
      <c r="N2" s="77"/>
      <c r="O2" s="188"/>
      <c r="P2" s="77"/>
      <c r="Q2" s="77"/>
      <c r="R2" s="77"/>
      <c r="S2" s="78" t="s">
        <v>4</v>
      </c>
      <c r="T2" s="192">
        <v>0</v>
      </c>
      <c r="AY2" s="79"/>
    </row>
    <row r="3" spans="1:58">
      <c r="A3" s="181" t="s">
        <v>5</v>
      </c>
      <c r="B3" s="80"/>
      <c r="C3" s="80"/>
      <c r="D3" s="81"/>
      <c r="E3" s="77"/>
      <c r="F3" s="77"/>
      <c r="G3" s="77"/>
      <c r="H3" s="77"/>
      <c r="I3" s="77"/>
      <c r="J3" s="77"/>
      <c r="K3" s="77"/>
      <c r="L3" s="77"/>
      <c r="M3" s="77"/>
      <c r="N3" s="77"/>
      <c r="O3" s="193"/>
      <c r="P3" s="194"/>
      <c r="Q3" s="194"/>
      <c r="R3" s="194"/>
      <c r="S3" s="194" t="s">
        <v>6</v>
      </c>
      <c r="T3" s="195">
        <v>0</v>
      </c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</row>
    <row r="4" spans="1:58">
      <c r="A4" s="181" t="s">
        <v>7</v>
      </c>
      <c r="B4" s="185"/>
      <c r="C4" s="80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  <c r="U4" s="82"/>
      <c r="V4" s="82"/>
      <c r="W4" s="82"/>
      <c r="X4" s="82"/>
      <c r="Y4" s="82"/>
      <c r="Z4" s="82"/>
      <c r="AA4" s="82"/>
      <c r="AB4" s="263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</row>
    <row r="5" spans="1:58" ht="15">
      <c r="A5" s="472" t="s">
        <v>8</v>
      </c>
      <c r="B5" s="473"/>
      <c r="C5" s="182"/>
      <c r="D5" s="183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572" t="s">
        <v>9</v>
      </c>
      <c r="P5" s="573"/>
      <c r="Q5" s="573"/>
      <c r="R5" s="573"/>
      <c r="S5" s="573"/>
      <c r="T5" s="574"/>
      <c r="U5" s="575" t="s">
        <v>10</v>
      </c>
      <c r="V5" s="575"/>
      <c r="W5" s="575"/>
      <c r="X5" s="575"/>
      <c r="Y5" s="575"/>
      <c r="Z5" s="576"/>
      <c r="AA5" s="573" t="s">
        <v>11</v>
      </c>
      <c r="AB5" s="573"/>
      <c r="AC5" s="573"/>
      <c r="AD5" s="573"/>
      <c r="AE5" s="573"/>
      <c r="AF5" s="573"/>
      <c r="AG5" s="572" t="s">
        <v>12</v>
      </c>
      <c r="AH5" s="573"/>
      <c r="AI5" s="573"/>
      <c r="AJ5" s="573"/>
      <c r="AK5" s="573"/>
      <c r="AL5" s="573"/>
      <c r="AM5" s="572" t="s">
        <v>13</v>
      </c>
      <c r="AN5" s="573"/>
      <c r="AO5" s="573"/>
      <c r="AP5" s="573"/>
      <c r="AQ5" s="573"/>
      <c r="AR5" s="574"/>
      <c r="AS5" s="575" t="s">
        <v>14</v>
      </c>
      <c r="AT5" s="575"/>
      <c r="AU5" s="575"/>
      <c r="AV5" s="575"/>
      <c r="AW5" s="575"/>
      <c r="AX5" s="576"/>
    </row>
    <row r="6" spans="1:58" s="1" customFormat="1">
      <c r="A6" s="197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375" t="s">
        <v>15</v>
      </c>
      <c r="P6" s="376"/>
      <c r="Q6" s="377" t="s">
        <v>16</v>
      </c>
      <c r="R6" s="377"/>
      <c r="S6" s="396" t="s">
        <v>17</v>
      </c>
      <c r="T6" s="379"/>
      <c r="U6" s="380" t="s">
        <v>15</v>
      </c>
      <c r="V6" s="397"/>
      <c r="W6" s="398" t="s">
        <v>16</v>
      </c>
      <c r="X6" s="384"/>
      <c r="Y6" s="385" t="s">
        <v>17</v>
      </c>
      <c r="Z6" s="386"/>
      <c r="AA6" s="399" t="s">
        <v>15</v>
      </c>
      <c r="AB6" s="376"/>
      <c r="AC6" s="377" t="s">
        <v>16</v>
      </c>
      <c r="AD6" s="378"/>
      <c r="AE6" s="373" t="s">
        <v>17</v>
      </c>
      <c r="AF6" s="374"/>
      <c r="AG6" s="375" t="s">
        <v>15</v>
      </c>
      <c r="AH6" s="376"/>
      <c r="AI6" s="377" t="s">
        <v>16</v>
      </c>
      <c r="AJ6" s="378"/>
      <c r="AK6" s="373" t="s">
        <v>17</v>
      </c>
      <c r="AL6" s="374"/>
      <c r="AM6" s="375" t="s">
        <v>15</v>
      </c>
      <c r="AN6" s="376"/>
      <c r="AO6" s="377" t="s">
        <v>16</v>
      </c>
      <c r="AP6" s="378"/>
      <c r="AQ6" s="373" t="s">
        <v>17</v>
      </c>
      <c r="AR6" s="379"/>
      <c r="AS6" s="380" t="s">
        <v>15</v>
      </c>
      <c r="AT6" s="381"/>
      <c r="AU6" s="383" t="s">
        <v>16</v>
      </c>
      <c r="AV6" s="384"/>
      <c r="AW6" s="385" t="s">
        <v>17</v>
      </c>
      <c r="AX6" s="386"/>
      <c r="AY6" s="70"/>
      <c r="AZ6" s="75"/>
      <c r="BA6" s="75"/>
      <c r="BB6" s="75"/>
      <c r="BC6" s="75"/>
      <c r="BD6" s="75"/>
      <c r="BE6" s="75"/>
      <c r="BF6" s="75"/>
    </row>
    <row r="7" spans="1:58" s="1" customFormat="1">
      <c r="A7" s="590" t="s">
        <v>18</v>
      </c>
      <c r="B7" s="591"/>
      <c r="C7" s="591"/>
      <c r="D7" s="479" t="s">
        <v>19</v>
      </c>
      <c r="E7" s="480"/>
      <c r="F7" s="480"/>
      <c r="G7" s="480"/>
      <c r="H7" s="480"/>
      <c r="I7" s="480"/>
      <c r="J7" s="480"/>
      <c r="K7" s="480"/>
      <c r="L7" s="480"/>
      <c r="M7" s="480"/>
      <c r="N7" s="200"/>
      <c r="O7" s="86"/>
      <c r="P7" s="173"/>
      <c r="Q7" s="170"/>
      <c r="R7" s="249"/>
      <c r="S7" s="236"/>
      <c r="T7" s="87"/>
      <c r="U7" s="173"/>
      <c r="V7" s="173"/>
      <c r="W7" s="170"/>
      <c r="X7" s="172"/>
      <c r="Y7" s="85"/>
      <c r="Z7" s="87"/>
      <c r="AA7" s="173"/>
      <c r="AB7" s="264"/>
      <c r="AC7" s="170"/>
      <c r="AD7" s="172"/>
      <c r="AE7" s="85"/>
      <c r="AF7" s="174"/>
      <c r="AG7" s="86"/>
      <c r="AH7" s="173"/>
      <c r="AI7" s="170"/>
      <c r="AJ7" s="172"/>
      <c r="AK7" s="85"/>
      <c r="AL7" s="174"/>
      <c r="AM7" s="86"/>
      <c r="AN7" s="173"/>
      <c r="AO7" s="170"/>
      <c r="AP7" s="172"/>
      <c r="AQ7" s="85"/>
      <c r="AR7" s="87"/>
      <c r="AS7" s="173"/>
      <c r="AT7" s="84"/>
      <c r="AU7" s="172"/>
      <c r="AV7" s="172"/>
      <c r="AW7" s="85"/>
      <c r="AX7" s="87"/>
      <c r="AY7" s="70"/>
      <c r="AZ7" s="577" t="s">
        <v>20</v>
      </c>
      <c r="BA7" s="578"/>
      <c r="BB7" s="578"/>
      <c r="BC7" s="578"/>
      <c r="BD7" s="579"/>
      <c r="BE7" s="585" t="s">
        <v>21</v>
      </c>
      <c r="BF7" s="587" t="s">
        <v>22</v>
      </c>
    </row>
    <row r="8" spans="1:58">
      <c r="A8" s="592" t="s">
        <v>23</v>
      </c>
      <c r="B8" s="594" t="s">
        <v>24</v>
      </c>
      <c r="C8" s="596" t="s">
        <v>25</v>
      </c>
      <c r="D8" s="482" t="s">
        <v>9</v>
      </c>
      <c r="E8" s="483"/>
      <c r="F8" s="482" t="s">
        <v>10</v>
      </c>
      <c r="G8" s="484"/>
      <c r="H8" s="485" t="s">
        <v>11</v>
      </c>
      <c r="I8" s="483"/>
      <c r="J8" s="482" t="s">
        <v>12</v>
      </c>
      <c r="K8" s="483"/>
      <c r="L8" s="486" t="s">
        <v>13</v>
      </c>
      <c r="M8" s="487"/>
      <c r="N8" s="609" t="s">
        <v>26</v>
      </c>
      <c r="O8" s="369"/>
      <c r="P8" s="370"/>
      <c r="Q8" s="371"/>
      <c r="R8" s="393"/>
      <c r="S8" s="394"/>
      <c r="T8" s="395"/>
      <c r="U8" s="370"/>
      <c r="V8" s="370"/>
      <c r="W8" s="371"/>
      <c r="X8" s="372"/>
      <c r="Y8" s="366"/>
      <c r="Z8" s="367"/>
      <c r="AA8" s="370"/>
      <c r="AB8" s="370"/>
      <c r="AC8" s="371"/>
      <c r="AD8" s="372"/>
      <c r="AE8" s="366"/>
      <c r="AF8" s="368"/>
      <c r="AG8" s="369"/>
      <c r="AH8" s="370"/>
      <c r="AI8" s="371"/>
      <c r="AJ8" s="372"/>
      <c r="AK8" s="366"/>
      <c r="AL8" s="368"/>
      <c r="AM8" s="369"/>
      <c r="AN8" s="370"/>
      <c r="AO8" s="371"/>
      <c r="AP8" s="372"/>
      <c r="AQ8" s="366"/>
      <c r="AR8" s="367"/>
      <c r="AS8" s="589"/>
      <c r="AT8" s="380"/>
      <c r="AU8" s="372"/>
      <c r="AV8" s="372"/>
      <c r="AW8" s="366"/>
      <c r="AX8" s="367"/>
      <c r="AY8" s="88"/>
      <c r="AZ8" s="580"/>
      <c r="BA8" s="581"/>
      <c r="BB8" s="581"/>
      <c r="BC8" s="581"/>
      <c r="BD8" s="582"/>
      <c r="BE8" s="586"/>
      <c r="BF8" s="588"/>
    </row>
    <row r="9" spans="1:58">
      <c r="A9" s="593"/>
      <c r="B9" s="595"/>
      <c r="C9" s="597"/>
      <c r="D9" s="168" t="s">
        <v>27</v>
      </c>
      <c r="E9" s="171" t="s">
        <v>28</v>
      </c>
      <c r="F9" s="168" t="s">
        <v>27</v>
      </c>
      <c r="G9" s="171" t="s">
        <v>28</v>
      </c>
      <c r="H9" s="169" t="s">
        <v>27</v>
      </c>
      <c r="I9" s="171" t="s">
        <v>28</v>
      </c>
      <c r="J9" s="168" t="s">
        <v>27</v>
      </c>
      <c r="K9" s="171" t="s">
        <v>28</v>
      </c>
      <c r="L9" s="177" t="s">
        <v>27</v>
      </c>
      <c r="M9" s="178" t="s">
        <v>28</v>
      </c>
      <c r="N9" s="610"/>
      <c r="O9" s="199" t="s">
        <v>29</v>
      </c>
      <c r="P9" s="89" t="s">
        <v>30</v>
      </c>
      <c r="Q9" s="90" t="s">
        <v>29</v>
      </c>
      <c r="R9" s="250" t="s">
        <v>30</v>
      </c>
      <c r="S9" s="215" t="s">
        <v>29</v>
      </c>
      <c r="T9" s="220" t="s">
        <v>30</v>
      </c>
      <c r="U9" s="219" t="s">
        <v>29</v>
      </c>
      <c r="V9" s="92" t="s">
        <v>30</v>
      </c>
      <c r="W9" s="175" t="s">
        <v>29</v>
      </c>
      <c r="X9" s="92" t="s">
        <v>30</v>
      </c>
      <c r="Y9" s="175" t="s">
        <v>29</v>
      </c>
      <c r="Z9" s="93" t="s">
        <v>30</v>
      </c>
      <c r="AA9" s="219" t="s">
        <v>29</v>
      </c>
      <c r="AB9" s="265" t="s">
        <v>30</v>
      </c>
      <c r="AC9" s="175" t="s">
        <v>29</v>
      </c>
      <c r="AD9" s="92" t="s">
        <v>30</v>
      </c>
      <c r="AE9" s="175" t="s">
        <v>29</v>
      </c>
      <c r="AF9" s="92" t="s">
        <v>30</v>
      </c>
      <c r="AG9" s="91" t="s">
        <v>29</v>
      </c>
      <c r="AH9" s="92" t="s">
        <v>30</v>
      </c>
      <c r="AI9" s="175" t="s">
        <v>29</v>
      </c>
      <c r="AJ9" s="92" t="s">
        <v>30</v>
      </c>
      <c r="AK9" s="175" t="s">
        <v>29</v>
      </c>
      <c r="AL9" s="92" t="s">
        <v>30</v>
      </c>
      <c r="AM9" s="91" t="s">
        <v>29</v>
      </c>
      <c r="AN9" s="92" t="s">
        <v>30</v>
      </c>
      <c r="AO9" s="175" t="s">
        <v>29</v>
      </c>
      <c r="AP9" s="92" t="s">
        <v>30</v>
      </c>
      <c r="AQ9" s="175" t="s">
        <v>29</v>
      </c>
      <c r="AR9" s="93" t="s">
        <v>30</v>
      </c>
      <c r="AS9" s="215" t="s">
        <v>29</v>
      </c>
      <c r="AT9" s="89" t="s">
        <v>30</v>
      </c>
      <c r="AU9" s="175" t="s">
        <v>29</v>
      </c>
      <c r="AV9" s="92" t="s">
        <v>30</v>
      </c>
      <c r="AW9" s="175" t="s">
        <v>29</v>
      </c>
      <c r="AX9" s="93" t="s">
        <v>30</v>
      </c>
      <c r="AZ9" s="94" t="s">
        <v>9</v>
      </c>
      <c r="BA9" s="94" t="s">
        <v>10</v>
      </c>
      <c r="BB9" s="94" t="s">
        <v>11</v>
      </c>
      <c r="BC9" s="94" t="s">
        <v>12</v>
      </c>
      <c r="BD9" s="95" t="s">
        <v>13</v>
      </c>
      <c r="BE9" s="96" t="s">
        <v>31</v>
      </c>
      <c r="BF9" s="96" t="s">
        <v>32</v>
      </c>
    </row>
    <row r="10" spans="1:58">
      <c r="A10" s="97"/>
      <c r="B10" s="98"/>
      <c r="C10" s="246"/>
      <c r="D10" s="237">
        <v>0</v>
      </c>
      <c r="E10" s="238">
        <v>0</v>
      </c>
      <c r="F10" s="237">
        <v>0</v>
      </c>
      <c r="G10" s="238">
        <v>0</v>
      </c>
      <c r="H10" s="237">
        <v>0</v>
      </c>
      <c r="I10" s="238">
        <v>0</v>
      </c>
      <c r="J10" s="237">
        <v>0</v>
      </c>
      <c r="K10" s="238">
        <v>0</v>
      </c>
      <c r="L10" s="237">
        <v>0</v>
      </c>
      <c r="M10" s="238">
        <v>0</v>
      </c>
      <c r="N10" s="243">
        <v>0</v>
      </c>
      <c r="O10" s="101">
        <f>IF($C10="12-month",12*D10, IF($C10="9-month",9*D10, IF($C10="summer", 3*D10, IF($C10="grad",D10*6, IF($C10="hourly",D10/160,0)))))</f>
        <v>0</v>
      </c>
      <c r="P10" s="99">
        <f t="shared" ref="P10:P39" si="0">ROUND(IF($C10="12-month",$D10*$N10,IF($C10="9-month",$D10*$N10,IF($C10="summer",$N10*0.025*13*$D10,IF($C10="grad",$D10*$N10,IF($C10="hourly",$D10*$N10,))))),0)</f>
        <v>0</v>
      </c>
      <c r="Q10" s="100">
        <f>IF($C10="12-month",12*E10, IF($C10="9-month",9*E10, IF($C10="summer", 3*E10, IF($C10="grad",E10*6, IF($C10="hourly",E10/160,0)))))</f>
        <v>0</v>
      </c>
      <c r="R10" s="251">
        <f>ROUND(IF($C10="12-month",$E10*$N10,IF($C10="9-month",$E10*$N10,IF($C10="summer",$N10*0.025*13*$E10,IF($C10="grad",$E10*$N10,IF($C10="hourly",$E10*$N10,))))),0)</f>
        <v>0</v>
      </c>
      <c r="S10" s="216">
        <f>O10+Q10</f>
        <v>0</v>
      </c>
      <c r="T10" s="102">
        <f>P10+R10</f>
        <v>0</v>
      </c>
      <c r="U10" s="216">
        <f>IF($C10="12-month",12*F10, IF($C10="9-month",9*F10, IF($C10="summer", 3*F10, IF($C10="grad",F10*6, IF($C10="hourly",F10/160,0)))))</f>
        <v>0</v>
      </c>
      <c r="V10" s="99">
        <f>ROUND(IF($C10="12-month",$F10*$N10,IF($C10="9-month",$F10*$N10,IF($C10="summer",$N10*0.025*13*$F10,IF($C10="grad",$F10*$N10,IF($C10="hourly",$F10*$N10,)))))*((1+$T$1)),0)</f>
        <v>0</v>
      </c>
      <c r="W10" s="100">
        <f>IF($C10="12-month",12*G10, IF($C10="9-month",9*G10, IF($C10="summer", 3*G10, IF($C10="grad",G10*6, IF($C10="hourly",G10/160,0)))))</f>
        <v>0</v>
      </c>
      <c r="X10" s="99">
        <f>ROUND(IF($C10="12-month",G10*$N10,IF($C10="9-month",G10*$N10,IF($C10="summer",$N10*0.025*13*G10,IF($C10="grad",G10*$N10,IF($C10="hourly",G10*$N10,)))))*(1+$T$1),0)</f>
        <v>0</v>
      </c>
      <c r="Y10" s="100">
        <f>U10+W10</f>
        <v>0</v>
      </c>
      <c r="Z10" s="102">
        <f>V10+X10</f>
        <v>0</v>
      </c>
      <c r="AA10" s="216">
        <f>IF($C10="12-month",12*H10, IF($C10="9-month",9*H10, IF($C10="summer", 3*H10, IF($C10="grad",H10*6, IF($C10="hourly",H10/160,0)))))</f>
        <v>0</v>
      </c>
      <c r="AB10" s="266">
        <f>ROUND(IF($C10="12-month",H10*$N10,IF($C10="9-month",H10*$N10,IF($C10="summer",$N10*0.025*13*H10,IF($C10="grad",H10*$N10,IF($C10="hourly",H10*$N10,)))))*((1+$T$1)^2),0)</f>
        <v>0</v>
      </c>
      <c r="AC10" s="100">
        <f>IF($C10="12-month",12*I10, IF($C10="9-month",9*I10, IF($C10="summer", 3*I10, IF($C10="grad",I10*6, IF($C10="hourly",I10/160,0)))))</f>
        <v>0</v>
      </c>
      <c r="AD10" s="99">
        <f>ROUND(IF($C10="12-month",I10*$N10,IF($C10="9-month",I10*$N10,IF($C10="summer",$N10*0.025*13*I10,IF($C10="grad",I10*$N10,IF($C10="hourly",I10*$N10,)))))*((1+$T$1)^2),0)</f>
        <v>0</v>
      </c>
      <c r="AE10" s="100">
        <f>AA10+AC10</f>
        <v>0</v>
      </c>
      <c r="AF10" s="99">
        <f>AB10+AD10</f>
        <v>0</v>
      </c>
      <c r="AG10" s="101">
        <f>IF($C10="12-month",12*J10, IF($C10="9-month",9*J10, IF($C10="summer", 3*J10, IF($C10="grad",J10*6, IF($C10="hourly",J10/160,0)))))</f>
        <v>0</v>
      </c>
      <c r="AH10" s="99">
        <f>ROUND(IF($C10="12-month",J10*$N10,IF($C10="9-month",J10*$N10,IF($C10="summer",$N10*0.025*13*J10,IF($C10="grad",J10*$N10,IF($C10="hourly",J10*$N10,)))))*((1+$T$1)^3),0)</f>
        <v>0</v>
      </c>
      <c r="AI10" s="100">
        <f>IF($C10="12-month",12*K10, IF($C10="9-month",9*K10, IF($C10="summer", 3*K10, IF($C10="grad",K10*6, IF($C10="hourly",K10/160,0)))))</f>
        <v>0</v>
      </c>
      <c r="AJ10" s="99">
        <f>ROUND(IF($C10="12-month",K10*$N10,IF($C10="9-month",K10*$N10,IF($C10="summer",$N10*0.025*13*K10,IF($C10="grad",K10*$N10,IF($C10="hourly",K10*$N10,)))))*((1+$T$1)^3),0)</f>
        <v>0</v>
      </c>
      <c r="AK10" s="100">
        <f>AG10+AI10</f>
        <v>0</v>
      </c>
      <c r="AL10" s="99">
        <f>AH10+AJ10</f>
        <v>0</v>
      </c>
      <c r="AM10" s="101">
        <f>IF($C10="12-month",12*L10, IF($C10="9-month",9*L10, IF($C10="summer", 3*L10, IF($C10="grad",L10*6, IF($C10="hourly",L10/160,0)))))</f>
        <v>0</v>
      </c>
      <c r="AN10" s="99">
        <f>ROUND(IF($C10="12-month",L10*$N10,IF($C10="9-month",L10*$N10,IF($C10="summer",$N10*0.025*13*L10,IF($C10="grad",L10*$N10,IF($C10="hourly",L10*$N10,)))))*((1+$T$1)^4),0)</f>
        <v>0</v>
      </c>
      <c r="AO10" s="100">
        <f>IF($C10="12-month",12*M10, IF($C10="9-month",9*M10, IF($C10="summer", 3*M10, IF($C10="grad",M10*6, IF($C10="hourly",M10/160,0)))))</f>
        <v>0</v>
      </c>
      <c r="AP10" s="99">
        <f>ROUND(IF($C10="12-month",M10*$N10,IF($C10="9-month",M10*$N10,IF($C10="summer",$N10*0.025*13*M10,IF($C10="grad",M10*$N10,IF($C10="hourly",M10*$N10,)))))*((1+$T$1)^4),0)</f>
        <v>0</v>
      </c>
      <c r="AQ10" s="100">
        <f>AM10+AO10</f>
        <v>0</v>
      </c>
      <c r="AR10" s="102">
        <f>AN10+AP10</f>
        <v>0</v>
      </c>
      <c r="AS10" s="216">
        <f>O10+U10+AA10+AG10+AM10</f>
        <v>0</v>
      </c>
      <c r="AT10" s="99">
        <f>P10+V10+AB10+AH10+AN10</f>
        <v>0</v>
      </c>
      <c r="AU10" s="100">
        <f>Q10+W10+AC10+AI10+AO10</f>
        <v>0</v>
      </c>
      <c r="AV10" s="99">
        <f>R10+X10+AD10+AJ10+AP10</f>
        <v>0</v>
      </c>
      <c r="AW10" s="100">
        <f>AS10+AU10</f>
        <v>0</v>
      </c>
      <c r="AX10" s="102">
        <f>AT10+AV10</f>
        <v>0</v>
      </c>
      <c r="AZ10" s="103">
        <f t="shared" ref="AZ10" si="1">N10</f>
        <v>0</v>
      </c>
      <c r="BA10" s="104">
        <f>AZ10*(1+$T$1)</f>
        <v>0</v>
      </c>
      <c r="BB10" s="104">
        <f>BA10*(1+$T$1)</f>
        <v>0</v>
      </c>
      <c r="BC10" s="104">
        <f>BB10*(1+$T$1)</f>
        <v>0</v>
      </c>
      <c r="BD10" s="105">
        <f>BC10*(1+$T$1)</f>
        <v>0</v>
      </c>
      <c r="BE10" s="106"/>
      <c r="BF10" s="107"/>
    </row>
    <row r="11" spans="1:58">
      <c r="A11" s="108"/>
      <c r="B11" s="109"/>
      <c r="C11" s="247"/>
      <c r="D11" s="239">
        <v>0</v>
      </c>
      <c r="E11" s="240">
        <v>0</v>
      </c>
      <c r="F11" s="239">
        <v>0</v>
      </c>
      <c r="G11" s="240">
        <v>0</v>
      </c>
      <c r="H11" s="239">
        <v>0</v>
      </c>
      <c r="I11" s="240">
        <v>0</v>
      </c>
      <c r="J11" s="239">
        <v>0</v>
      </c>
      <c r="K11" s="240">
        <v>0</v>
      </c>
      <c r="L11" s="239">
        <v>0</v>
      </c>
      <c r="M11" s="240">
        <v>0</v>
      </c>
      <c r="N11" s="244">
        <v>0</v>
      </c>
      <c r="O11" s="101">
        <f t="shared" ref="O11:O39" si="2">IF($C11="12-month",12*D11, IF($C11="9-month",9*D11, IF($C11="summer", 3*D11, IF($C11="grad",D11*6, IF($C11="hourly",D11/160,0)))))</f>
        <v>0</v>
      </c>
      <c r="P11" s="99">
        <f t="shared" si="0"/>
        <v>0</v>
      </c>
      <c r="Q11" s="100">
        <f t="shared" ref="Q11:Q39" si="3">IF($C11="12-month",12*E11, IF($C11="9-month",9*E11, IF($C11="summer", 3*E11, IF($C11="grad",E11*6, IF($C11="hourly",E11/160,0)))))</f>
        <v>0</v>
      </c>
      <c r="R11" s="251">
        <f t="shared" ref="R11:R39" si="4">ROUND(IF($C11="12-month",$E11*$N11,IF($C11="9-month",$E11*$N11,IF($C11="summer",$N11*0.025*13*$E11,IF($C11="grad",$E11*$N11,IF($C11="hourly",$E11*$N11,))))),0)</f>
        <v>0</v>
      </c>
      <c r="S11" s="216">
        <f t="shared" ref="S11:S39" si="5">O11+Q11</f>
        <v>0</v>
      </c>
      <c r="T11" s="102">
        <f t="shared" ref="T11:T39" si="6">P11+R11</f>
        <v>0</v>
      </c>
      <c r="U11" s="216">
        <f t="shared" ref="U11:U39" si="7">IF($C11="12-month",12*F11, IF($C11="9-month",9*F11, IF($C11="summer", 3*F11, IF($C11="grad",F11*6, IF($C11="hourly",F11/160,0)))))</f>
        <v>0</v>
      </c>
      <c r="V11" s="99">
        <f>ROUND(IF($C11="12-month",$F11*$N11,IF($C11="9-month",$F11*$N11,IF($C11="summer",$N11*0.025*13*$F11,IF($C11="grad",$F11*$N11,IF($C11="hourly",$F11*$N11,)))))*((1+$T$1)),0)</f>
        <v>0</v>
      </c>
      <c r="W11" s="100">
        <f t="shared" ref="W11:W39" si="8">IF($C11="12-month",12*G11, IF($C11="9-month",9*G11, IF($C11="summer", 3*G11, IF($C11="grad",G11*6, IF($C11="hourly",G11/160,0)))))</f>
        <v>0</v>
      </c>
      <c r="X11" s="99">
        <f>ROUND(IF($C11="12-month",G11*$N11,IF($C11="9-month",G11*$N11,IF($C11="summer",$N11*0.025*13*G11,IF($C11="grad",G11*$N11,IF($C11="hourly",G11*$N11,)))))*(1+$T$1),0)</f>
        <v>0</v>
      </c>
      <c r="Y11" s="100">
        <f t="shared" ref="Y11:Y39" si="9">U11+W11</f>
        <v>0</v>
      </c>
      <c r="Z11" s="102">
        <f t="shared" ref="Z11:Z39" si="10">V11+X11</f>
        <v>0</v>
      </c>
      <c r="AA11" s="216">
        <f t="shared" ref="AA11:AA39" si="11">IF($C11="12-month",12*H11, IF($C11="9-month",9*H11, IF($C11="summer", 3*H11, IF($C11="grad",H11*6, IF($C11="hourly",H11/160,0)))))</f>
        <v>0</v>
      </c>
      <c r="AB11" s="266">
        <f>ROUND(IF($C11="12-month",H11*$N11,IF($C11="9-month",H11*$N11,IF($C11="summer",$N11*0.025*13*H11,IF($C11="grad",H11*$N11,IF($C11="hourly",H11*$N11,)))))*((1+$T$1)^2),0)</f>
        <v>0</v>
      </c>
      <c r="AC11" s="100">
        <f t="shared" ref="AC11:AC39" si="12">IF($C11="12-month",12*I11, IF($C11="9-month",9*I11, IF($C11="summer", 3*I11, IF($C11="grad",I11*6, IF($C11="hourly",I11/160,0)))))</f>
        <v>0</v>
      </c>
      <c r="AD11" s="99">
        <f>ROUND(IF($C11="12-month",I11*$N11,IF($C11="9-month",I11*$N11,IF($C11="summer",$N11*0.025*13*I11,IF($C11="grad",I11*$N11,IF($C11="hourly",I11*$N11,)))))*((1+$T$1)^2),0)</f>
        <v>0</v>
      </c>
      <c r="AE11" s="100">
        <f t="shared" ref="AE11:AE39" si="13">AA11+AC11</f>
        <v>0</v>
      </c>
      <c r="AF11" s="99">
        <f t="shared" ref="AF11:AF39" si="14">AB11+AD11</f>
        <v>0</v>
      </c>
      <c r="AG11" s="101">
        <f t="shared" ref="AG11:AG39" si="15">IF($C11="12-month",12*J11, IF($C11="9-month",9*J11, IF($C11="summer", 3*J11, IF($C11="grad",J11*6, IF($C11="hourly",J11/160,0)))))</f>
        <v>0</v>
      </c>
      <c r="AH11" s="99">
        <f>ROUND(IF($C11="12-month",J11*$N11,IF($C11="9-month",J11*$N11,IF($C11="summer",$N11*0.025*13*J11,IF($C11="grad",J11*$N11,IF($C11="hourly",J11*$N11,)))))*((1+$T$1)^3),0)</f>
        <v>0</v>
      </c>
      <c r="AI11" s="100">
        <f t="shared" ref="AI11:AI39" si="16">IF($C11="12-month",12*K11, IF($C11="9-month",9*K11, IF($C11="summer", 3*K11, IF($C11="grad",K11*6, IF($C11="hourly",K11/160,0)))))</f>
        <v>0</v>
      </c>
      <c r="AJ11" s="99">
        <f>ROUND(IF($C11="12-month",K11*$N11,IF($C11="9-month",K11*$N11,IF($C11="summer",$N11*0.025*13*K11,IF($C11="grad",K11*$N11,IF($C11="hourly",K11*$N11,)))))*((1+$T$1)^3),0)</f>
        <v>0</v>
      </c>
      <c r="AK11" s="100">
        <f t="shared" ref="AK11:AK39" si="17">AG11+AI11</f>
        <v>0</v>
      </c>
      <c r="AL11" s="99">
        <f t="shared" ref="AL11:AL39" si="18">AH11+AJ11</f>
        <v>0</v>
      </c>
      <c r="AM11" s="101">
        <f t="shared" ref="AM11:AM39" si="19">IF($C11="12-month",12*L11, IF($C11="9-month",9*L11, IF($C11="summer", 3*L11, IF($C11="grad",L11*6, IF($C11="hourly",L11/160,0)))))</f>
        <v>0</v>
      </c>
      <c r="AN11" s="99">
        <f>ROUND(IF($C11="12-month",L11*$N11,IF($C11="9-month",L11*$N11,IF($C11="summer",$N11*0.025*13*L11,IF($C11="grad",L11*$N11,IF($C11="hourly",L11*$N11,)))))*((1+$T$1)^4),0)</f>
        <v>0</v>
      </c>
      <c r="AO11" s="100">
        <f t="shared" ref="AO11:AO39" si="20">IF($C11="12-month",12*M11, IF($C11="9-month",9*M11, IF($C11="summer", 3*M11, IF($C11="grad",M11*6, IF($C11="hourly",M11/160,0)))))</f>
        <v>0</v>
      </c>
      <c r="AP11" s="99">
        <f>ROUND(IF($C11="12-month",M11*$N11,IF($C11="9-month",M11*$N11,IF($C11="summer",$N11*0.025*13*M11,IF($C11="grad",M11*$N11,IF($C11="hourly",M11*$N11,)))))*((1+$T$1)^4),0)</f>
        <v>0</v>
      </c>
      <c r="AQ11" s="100">
        <f t="shared" ref="AQ11:AQ39" si="21">AM11+AO11</f>
        <v>0</v>
      </c>
      <c r="AR11" s="102">
        <f t="shared" ref="AR11:AR39" si="22">AN11+AP11</f>
        <v>0</v>
      </c>
      <c r="AS11" s="216">
        <f t="shared" ref="AS11:AS39" si="23">O11+U11+AA11+AG11+AM11</f>
        <v>0</v>
      </c>
      <c r="AT11" s="99">
        <f t="shared" ref="AT11:AT39" si="24">P11+V11+AB11+AH11+AN11</f>
        <v>0</v>
      </c>
      <c r="AU11" s="100">
        <f t="shared" ref="AU11:AU39" si="25">Q11+W11+AC11+AI11+AO11</f>
        <v>0</v>
      </c>
      <c r="AV11" s="99">
        <f t="shared" ref="AV11:AV39" si="26">R11+X11+AD11+AJ11+AP11</f>
        <v>0</v>
      </c>
      <c r="AW11" s="100">
        <f t="shared" ref="AW11:AW39" si="27">AS11+AU11</f>
        <v>0</v>
      </c>
      <c r="AX11" s="102">
        <f t="shared" ref="AX11:AX39" si="28">AT11+AV11</f>
        <v>0</v>
      </c>
      <c r="AY11" s="69"/>
      <c r="AZ11" s="103">
        <f t="shared" ref="AZ11:AZ39" si="29">N11</f>
        <v>0</v>
      </c>
      <c r="BA11" s="104">
        <f>AZ11*(1+$T$1)</f>
        <v>0</v>
      </c>
      <c r="BB11" s="104">
        <f>BA11*(1+$T$1)</f>
        <v>0</v>
      </c>
      <c r="BC11" s="104">
        <f>BB11*(1+$T$1)</f>
        <v>0</v>
      </c>
      <c r="BD11" s="105">
        <f>BC11*(1+$T$1)</f>
        <v>0</v>
      </c>
      <c r="BE11" s="110"/>
      <c r="BF11" s="111"/>
    </row>
    <row r="12" spans="1:58">
      <c r="A12" s="108"/>
      <c r="B12" s="112"/>
      <c r="C12" s="247"/>
      <c r="D12" s="239">
        <v>0</v>
      </c>
      <c r="E12" s="240">
        <v>0</v>
      </c>
      <c r="F12" s="239">
        <v>0</v>
      </c>
      <c r="G12" s="240">
        <v>0</v>
      </c>
      <c r="H12" s="239">
        <v>0</v>
      </c>
      <c r="I12" s="240">
        <v>0</v>
      </c>
      <c r="J12" s="239">
        <v>0</v>
      </c>
      <c r="K12" s="240">
        <v>0</v>
      </c>
      <c r="L12" s="239">
        <v>0</v>
      </c>
      <c r="M12" s="240">
        <v>0</v>
      </c>
      <c r="N12" s="244">
        <v>0</v>
      </c>
      <c r="O12" s="101">
        <f t="shared" si="2"/>
        <v>0</v>
      </c>
      <c r="P12" s="99">
        <f t="shared" si="0"/>
        <v>0</v>
      </c>
      <c r="Q12" s="100">
        <f t="shared" si="3"/>
        <v>0</v>
      </c>
      <c r="R12" s="251">
        <f t="shared" si="4"/>
        <v>0</v>
      </c>
      <c r="S12" s="216">
        <f t="shared" si="5"/>
        <v>0</v>
      </c>
      <c r="T12" s="102">
        <f t="shared" si="6"/>
        <v>0</v>
      </c>
      <c r="U12" s="216">
        <f t="shared" si="7"/>
        <v>0</v>
      </c>
      <c r="V12" s="99">
        <f>ROUND(IF($C12="12-month",$F12*$N12,IF($C12="9-month",$F12*$N12,IF($C12="summer",$N12*0.025*13*$F12,IF($C12="grad",$F12*$N12,IF($C12="hourly",$F12*$N12,)))))*((1+$T$1)),0)</f>
        <v>0</v>
      </c>
      <c r="W12" s="100">
        <f t="shared" si="8"/>
        <v>0</v>
      </c>
      <c r="X12" s="99">
        <f>ROUND(IF($C12="12-month",G12*$N12,IF($C12="9-month",G12*$N12,IF($C12="summer",$N12*0.025*13*G12,IF($C12="grad",G12*$N12,IF($C12="hourly",G12*$N12,)))))*(1+$T$1),0)</f>
        <v>0</v>
      </c>
      <c r="Y12" s="100">
        <f t="shared" si="9"/>
        <v>0</v>
      </c>
      <c r="Z12" s="102">
        <f t="shared" si="10"/>
        <v>0</v>
      </c>
      <c r="AA12" s="216">
        <f t="shared" si="11"/>
        <v>0</v>
      </c>
      <c r="AB12" s="266">
        <f>ROUND(IF($C12="12-month",H12*$N12,IF($C12="9-month",H12*$N12,IF($C12="summer",$N12*0.025*13*H12,IF($C12="grad",H12*$N12,IF($C12="hourly",H12*$N12,)))))*((1+$T$1)^2),0)</f>
        <v>0</v>
      </c>
      <c r="AC12" s="100">
        <f t="shared" si="12"/>
        <v>0</v>
      </c>
      <c r="AD12" s="99">
        <f>ROUND(IF($C12="12-month",I12*$N12,IF($C12="9-month",I12*$N12,IF($C12="summer",$N12*0.025*13*I12,IF($C12="grad",I12*$N12,IF($C12="hourly",I12*$N12,)))))*((1+$T$1)^2),0)</f>
        <v>0</v>
      </c>
      <c r="AE12" s="100">
        <f t="shared" si="13"/>
        <v>0</v>
      </c>
      <c r="AF12" s="99">
        <f t="shared" si="14"/>
        <v>0</v>
      </c>
      <c r="AG12" s="101">
        <f t="shared" si="15"/>
        <v>0</v>
      </c>
      <c r="AH12" s="99">
        <f>ROUND(IF($C12="12-month",J12*$N12,IF($C12="9-month",J12*$N12,IF($C12="summer",$N12*0.025*13*J12,IF($C12="grad",J12*$N12,IF($C12="hourly",J12*$N12,)))))*((1+$T$1)^3),0)</f>
        <v>0</v>
      </c>
      <c r="AI12" s="100">
        <f t="shared" si="16"/>
        <v>0</v>
      </c>
      <c r="AJ12" s="99">
        <f>ROUND(IF($C12="12-month",K12*$N12,IF($C12="9-month",K12*$N12,IF($C12="summer",$N12*0.025*13*K12,IF($C12="grad",K12*$N12,IF($C12="hourly",K12*$N12,)))))*((1+$T$1)^3),0)</f>
        <v>0</v>
      </c>
      <c r="AK12" s="100">
        <f t="shared" si="17"/>
        <v>0</v>
      </c>
      <c r="AL12" s="99">
        <f t="shared" si="18"/>
        <v>0</v>
      </c>
      <c r="AM12" s="101">
        <f t="shared" si="19"/>
        <v>0</v>
      </c>
      <c r="AN12" s="99">
        <f>ROUND(IF($C12="12-month",L12*$N12,IF($C12="9-month",L12*$N12,IF($C12="summer",$N12*0.025*13*L12,IF($C12="grad",L12*$N12,IF($C12="hourly",L12*$N12,)))))*((1+$T$1)^4),0)</f>
        <v>0</v>
      </c>
      <c r="AO12" s="100">
        <f t="shared" si="20"/>
        <v>0</v>
      </c>
      <c r="AP12" s="99">
        <f>ROUND(IF($C12="12-month",M12*$N12,IF($C12="9-month",M12*$N12,IF($C12="summer",$N12*0.025*13*M12,IF($C12="grad",M12*$N12,IF($C12="hourly",M12*$N12,)))))*((1+$T$1)^4),0)</f>
        <v>0</v>
      </c>
      <c r="AQ12" s="100">
        <f t="shared" si="21"/>
        <v>0</v>
      </c>
      <c r="AR12" s="102">
        <f t="shared" si="22"/>
        <v>0</v>
      </c>
      <c r="AS12" s="216">
        <f t="shared" si="23"/>
        <v>0</v>
      </c>
      <c r="AT12" s="99">
        <f t="shared" si="24"/>
        <v>0</v>
      </c>
      <c r="AU12" s="100">
        <f t="shared" si="25"/>
        <v>0</v>
      </c>
      <c r="AV12" s="99">
        <f t="shared" si="26"/>
        <v>0</v>
      </c>
      <c r="AW12" s="100">
        <f t="shared" si="27"/>
        <v>0</v>
      </c>
      <c r="AX12" s="102">
        <f t="shared" si="28"/>
        <v>0</v>
      </c>
      <c r="AY12" s="69"/>
      <c r="AZ12" s="103">
        <f t="shared" si="29"/>
        <v>0</v>
      </c>
      <c r="BA12" s="104">
        <f>AZ12*(1+$T$1)</f>
        <v>0</v>
      </c>
      <c r="BB12" s="104">
        <f>BA12*(1+$T$1)</f>
        <v>0</v>
      </c>
      <c r="BC12" s="104">
        <f>BB12*(1+$T$1)</f>
        <v>0</v>
      </c>
      <c r="BD12" s="105">
        <f>BC12*(1+$T$1)</f>
        <v>0</v>
      </c>
      <c r="BE12" s="110"/>
      <c r="BF12" s="111"/>
    </row>
    <row r="13" spans="1:58">
      <c r="A13" s="108"/>
      <c r="B13" s="112"/>
      <c r="C13" s="247"/>
      <c r="D13" s="239">
        <v>0</v>
      </c>
      <c r="E13" s="240">
        <v>0</v>
      </c>
      <c r="F13" s="239">
        <v>0</v>
      </c>
      <c r="G13" s="240">
        <v>0</v>
      </c>
      <c r="H13" s="239">
        <v>0</v>
      </c>
      <c r="I13" s="240">
        <v>0</v>
      </c>
      <c r="J13" s="239">
        <v>0</v>
      </c>
      <c r="K13" s="240">
        <v>0</v>
      </c>
      <c r="L13" s="239">
        <v>0</v>
      </c>
      <c r="M13" s="240">
        <v>0</v>
      </c>
      <c r="N13" s="244">
        <v>0</v>
      </c>
      <c r="O13" s="101">
        <f t="shared" si="2"/>
        <v>0</v>
      </c>
      <c r="P13" s="99">
        <f t="shared" si="0"/>
        <v>0</v>
      </c>
      <c r="Q13" s="100">
        <f t="shared" si="3"/>
        <v>0</v>
      </c>
      <c r="R13" s="251">
        <f t="shared" si="4"/>
        <v>0</v>
      </c>
      <c r="S13" s="216">
        <f t="shared" si="5"/>
        <v>0</v>
      </c>
      <c r="T13" s="102">
        <f t="shared" si="6"/>
        <v>0</v>
      </c>
      <c r="U13" s="216">
        <f t="shared" si="7"/>
        <v>0</v>
      </c>
      <c r="V13" s="99">
        <f>ROUND(IF($C13="12-month",$F13*$N13,IF($C13="9-month",$F13*$N13,IF($C13="summer",$N13*0.025*13*$F13,IF($C13="grad",$F13*$N13,IF($C13="hourly",$F13*$N13,)))))*((1+$T$1)),0)</f>
        <v>0</v>
      </c>
      <c r="W13" s="100">
        <f t="shared" si="8"/>
        <v>0</v>
      </c>
      <c r="X13" s="99">
        <f>ROUND(IF($C13="12-month",G13*$N13,IF($C13="9-month",G13*$N13,IF($C13="summer",$N13*0.025*13*G13,IF($C13="grad",G13*$N13,IF($C13="hourly",G13*$N13,)))))*(1+$T$1),0)</f>
        <v>0</v>
      </c>
      <c r="Y13" s="100">
        <f t="shared" si="9"/>
        <v>0</v>
      </c>
      <c r="Z13" s="102">
        <f t="shared" si="10"/>
        <v>0</v>
      </c>
      <c r="AA13" s="216">
        <f t="shared" si="11"/>
        <v>0</v>
      </c>
      <c r="AB13" s="266">
        <f>ROUND(IF($C13="12-month",H13*$N13,IF($C13="9-month",H13*$N13,IF($C13="summer",$N13*0.025*13*H13,IF($C13="grad",H13*$N13,IF($C13="hourly",H13*$N13,)))))*((1+$T$1)^2),0)</f>
        <v>0</v>
      </c>
      <c r="AC13" s="100">
        <f t="shared" si="12"/>
        <v>0</v>
      </c>
      <c r="AD13" s="99">
        <f>ROUND(IF($C13="12-month",I13*$N13,IF($C13="9-month",I13*$N13,IF($C13="summer",$N13*0.025*13*I13,IF($C13="grad",I13*$N13,IF($C13="hourly",I13*$N13,)))))*((1+$T$1)^2),0)</f>
        <v>0</v>
      </c>
      <c r="AE13" s="100">
        <f t="shared" si="13"/>
        <v>0</v>
      </c>
      <c r="AF13" s="99">
        <f t="shared" si="14"/>
        <v>0</v>
      </c>
      <c r="AG13" s="101">
        <f t="shared" si="15"/>
        <v>0</v>
      </c>
      <c r="AH13" s="99">
        <f>ROUND(IF($C13="12-month",J13*$N13,IF($C13="9-month",J13*$N13,IF($C13="summer",$N13*0.025*13*J13,IF($C13="grad",J13*$N13,IF($C13="hourly",J13*$N13,)))))*((1+$T$1)^3),0)</f>
        <v>0</v>
      </c>
      <c r="AI13" s="100">
        <f t="shared" si="16"/>
        <v>0</v>
      </c>
      <c r="AJ13" s="99">
        <f>ROUND(IF($C13="12-month",K13*$N13,IF($C13="9-month",K13*$N13,IF($C13="summer",$N13*0.025*13*K13,IF($C13="grad",K13*$N13,IF($C13="hourly",K13*$N13,)))))*((1+$T$1)^3),0)</f>
        <v>0</v>
      </c>
      <c r="AK13" s="100">
        <f t="shared" si="17"/>
        <v>0</v>
      </c>
      <c r="AL13" s="99">
        <f t="shared" si="18"/>
        <v>0</v>
      </c>
      <c r="AM13" s="101">
        <f t="shared" si="19"/>
        <v>0</v>
      </c>
      <c r="AN13" s="99">
        <f>ROUND(IF($C13="12-month",L13*$N13,IF($C13="9-month",L13*$N13,IF($C13="summer",$N13*0.025*13*L13,IF($C13="grad",L13*$N13,IF($C13="hourly",L13*$N13,)))))*((1+$T$1)^4),0)</f>
        <v>0</v>
      </c>
      <c r="AO13" s="100">
        <f t="shared" si="20"/>
        <v>0</v>
      </c>
      <c r="AP13" s="99">
        <f>ROUND(IF($C13="12-month",M13*$N13,IF($C13="9-month",M13*$N13,IF($C13="summer",$N13*0.025*13*M13,IF($C13="grad",M13*$N13,IF($C13="hourly",M13*$N13,)))))*((1+$T$1)^4),0)</f>
        <v>0</v>
      </c>
      <c r="AQ13" s="100">
        <f t="shared" si="21"/>
        <v>0</v>
      </c>
      <c r="AR13" s="102">
        <f t="shared" si="22"/>
        <v>0</v>
      </c>
      <c r="AS13" s="216">
        <f t="shared" si="23"/>
        <v>0</v>
      </c>
      <c r="AT13" s="99">
        <f t="shared" si="24"/>
        <v>0</v>
      </c>
      <c r="AU13" s="100">
        <f t="shared" si="25"/>
        <v>0</v>
      </c>
      <c r="AV13" s="99">
        <f t="shared" si="26"/>
        <v>0</v>
      </c>
      <c r="AW13" s="100">
        <f t="shared" si="27"/>
        <v>0</v>
      </c>
      <c r="AX13" s="102">
        <f t="shared" si="28"/>
        <v>0</v>
      </c>
      <c r="AY13" s="69"/>
      <c r="AZ13" s="103">
        <f t="shared" si="29"/>
        <v>0</v>
      </c>
      <c r="BA13" s="104">
        <f>AZ13*(1+$T$1)</f>
        <v>0</v>
      </c>
      <c r="BB13" s="104">
        <f>BA13*(1+$T$1)</f>
        <v>0</v>
      </c>
      <c r="BC13" s="104">
        <f>BB13*(1+$T$1)</f>
        <v>0</v>
      </c>
      <c r="BD13" s="105">
        <f>BC13*(1+$T$1)</f>
        <v>0</v>
      </c>
      <c r="BE13" s="110"/>
      <c r="BF13" s="111"/>
    </row>
    <row r="14" spans="1:58">
      <c r="A14" s="108"/>
      <c r="B14" s="112"/>
      <c r="C14" s="247"/>
      <c r="D14" s="239">
        <v>0</v>
      </c>
      <c r="E14" s="240">
        <v>0</v>
      </c>
      <c r="F14" s="239">
        <v>0</v>
      </c>
      <c r="G14" s="240">
        <v>0</v>
      </c>
      <c r="H14" s="239">
        <v>0</v>
      </c>
      <c r="I14" s="240">
        <v>0</v>
      </c>
      <c r="J14" s="239">
        <v>0</v>
      </c>
      <c r="K14" s="240">
        <v>0</v>
      </c>
      <c r="L14" s="239">
        <v>0</v>
      </c>
      <c r="M14" s="240">
        <v>0</v>
      </c>
      <c r="N14" s="244">
        <v>0</v>
      </c>
      <c r="O14" s="101">
        <f t="shared" si="2"/>
        <v>0</v>
      </c>
      <c r="P14" s="99">
        <f t="shared" si="0"/>
        <v>0</v>
      </c>
      <c r="Q14" s="100">
        <f t="shared" si="3"/>
        <v>0</v>
      </c>
      <c r="R14" s="251">
        <f t="shared" si="4"/>
        <v>0</v>
      </c>
      <c r="S14" s="216">
        <f t="shared" si="5"/>
        <v>0</v>
      </c>
      <c r="T14" s="102">
        <f t="shared" si="6"/>
        <v>0</v>
      </c>
      <c r="U14" s="216">
        <f t="shared" si="7"/>
        <v>0</v>
      </c>
      <c r="V14" s="99">
        <f>ROUND(IF($C14="12-month",$F14*$N14,IF($C14="9-month",$F14*$N14,IF($C14="summer",$N14*0.025*13*$F14,IF($C14="grad",$F14*$N14,IF($C14="hourly",$F14*$N14,)))))*((1+$T$1)),0)</f>
        <v>0</v>
      </c>
      <c r="W14" s="100">
        <f t="shared" si="8"/>
        <v>0</v>
      </c>
      <c r="X14" s="99">
        <f>ROUND(IF($C14="12-month",G14*$N14,IF($C14="9-month",G14*$N14,IF($C14="summer",$N14*0.025*13*G14,IF($C14="grad",G14*$N14,IF($C14="hourly",G14*$N14,)))))*(1+$T$1),0)</f>
        <v>0</v>
      </c>
      <c r="Y14" s="100">
        <f t="shared" si="9"/>
        <v>0</v>
      </c>
      <c r="Z14" s="102">
        <f t="shared" si="10"/>
        <v>0</v>
      </c>
      <c r="AA14" s="216">
        <f t="shared" si="11"/>
        <v>0</v>
      </c>
      <c r="AB14" s="266">
        <f>ROUND(IF($C14="12-month",H14*$N14,IF($C14="9-month",H14*$N14,IF($C14="summer",$N14*0.025*13*H14,IF($C14="grad",H14*$N14,IF($C14="hourly",H14*$N14,)))))*((1+$T$1)^2),0)</f>
        <v>0</v>
      </c>
      <c r="AC14" s="100">
        <f t="shared" si="12"/>
        <v>0</v>
      </c>
      <c r="AD14" s="99">
        <f>ROUND(IF($C14="12-month",I14*$N14,IF($C14="9-month",I14*$N14,IF($C14="summer",$N14*0.025*13*I14,IF($C14="grad",I14*$N14,IF($C14="hourly",I14*$N14,)))))*((1+$T$1)^2),0)</f>
        <v>0</v>
      </c>
      <c r="AE14" s="100">
        <f t="shared" si="13"/>
        <v>0</v>
      </c>
      <c r="AF14" s="99">
        <f t="shared" si="14"/>
        <v>0</v>
      </c>
      <c r="AG14" s="101">
        <f t="shared" si="15"/>
        <v>0</v>
      </c>
      <c r="AH14" s="99">
        <f>ROUND(IF($C14="12-month",J14*$N14,IF($C14="9-month",J14*$N14,IF($C14="summer",$N14*0.025*13*J14,IF($C14="grad",J14*$N14,IF($C14="hourly",J14*$N14,)))))*((1+$T$1)^3),0)</f>
        <v>0</v>
      </c>
      <c r="AI14" s="100">
        <f t="shared" si="16"/>
        <v>0</v>
      </c>
      <c r="AJ14" s="99">
        <f>ROUND(IF($C14="12-month",K14*$N14,IF($C14="9-month",K14*$N14,IF($C14="summer",$N14*0.025*13*K14,IF($C14="grad",K14*$N14,IF($C14="hourly",K14*$N14,)))))*((1+$T$1)^3),0)</f>
        <v>0</v>
      </c>
      <c r="AK14" s="100">
        <f t="shared" si="17"/>
        <v>0</v>
      </c>
      <c r="AL14" s="99">
        <f t="shared" si="18"/>
        <v>0</v>
      </c>
      <c r="AM14" s="101">
        <f t="shared" si="19"/>
        <v>0</v>
      </c>
      <c r="AN14" s="99">
        <f>ROUND(IF($C14="12-month",L14*$N14,IF($C14="9-month",L14*$N14,IF($C14="summer",$N14*0.025*13*L14,IF($C14="grad",L14*$N14,IF($C14="hourly",L14*$N14,)))))*((1+$T$1)^4),0)</f>
        <v>0</v>
      </c>
      <c r="AO14" s="100">
        <f t="shared" si="20"/>
        <v>0</v>
      </c>
      <c r="AP14" s="99">
        <f>ROUND(IF($C14="12-month",M14*$N14,IF($C14="9-month",M14*$N14,IF($C14="summer",$N14*0.025*13*M14,IF($C14="grad",M14*$N14,IF($C14="hourly",M14*$N14,)))))*((1+$T$1)^4),0)</f>
        <v>0</v>
      </c>
      <c r="AQ14" s="100">
        <f t="shared" si="21"/>
        <v>0</v>
      </c>
      <c r="AR14" s="102">
        <f t="shared" si="22"/>
        <v>0</v>
      </c>
      <c r="AS14" s="216">
        <f t="shared" si="23"/>
        <v>0</v>
      </c>
      <c r="AT14" s="99">
        <f t="shared" si="24"/>
        <v>0</v>
      </c>
      <c r="AU14" s="100">
        <f t="shared" si="25"/>
        <v>0</v>
      </c>
      <c r="AV14" s="99">
        <f t="shared" si="26"/>
        <v>0</v>
      </c>
      <c r="AW14" s="100">
        <f t="shared" si="27"/>
        <v>0</v>
      </c>
      <c r="AX14" s="102">
        <f t="shared" si="28"/>
        <v>0</v>
      </c>
      <c r="AY14" s="69"/>
      <c r="AZ14" s="103">
        <f t="shared" si="29"/>
        <v>0</v>
      </c>
      <c r="BA14" s="104">
        <f>AZ14*(1+$T$1)</f>
        <v>0</v>
      </c>
      <c r="BB14" s="104">
        <f>BA14*(1+$T$1)</f>
        <v>0</v>
      </c>
      <c r="BC14" s="104">
        <f>BB14*(1+$T$1)</f>
        <v>0</v>
      </c>
      <c r="BD14" s="105">
        <f>BC14*(1+$T$1)</f>
        <v>0</v>
      </c>
      <c r="BE14" s="110"/>
      <c r="BF14" s="111"/>
    </row>
    <row r="15" spans="1:58">
      <c r="A15" s="108"/>
      <c r="B15" s="112"/>
      <c r="C15" s="247"/>
      <c r="D15" s="239">
        <v>0</v>
      </c>
      <c r="E15" s="240">
        <v>0</v>
      </c>
      <c r="F15" s="239">
        <v>0</v>
      </c>
      <c r="G15" s="240">
        <v>0</v>
      </c>
      <c r="H15" s="239">
        <v>0</v>
      </c>
      <c r="I15" s="240">
        <v>0</v>
      </c>
      <c r="J15" s="239">
        <v>0</v>
      </c>
      <c r="K15" s="240">
        <v>0</v>
      </c>
      <c r="L15" s="239">
        <v>0</v>
      </c>
      <c r="M15" s="240">
        <v>0</v>
      </c>
      <c r="N15" s="244">
        <v>0</v>
      </c>
      <c r="O15" s="101">
        <f t="shared" si="2"/>
        <v>0</v>
      </c>
      <c r="P15" s="99">
        <f t="shared" si="0"/>
        <v>0</v>
      </c>
      <c r="Q15" s="100">
        <f t="shared" si="3"/>
        <v>0</v>
      </c>
      <c r="R15" s="251">
        <f t="shared" si="4"/>
        <v>0</v>
      </c>
      <c r="S15" s="216">
        <f t="shared" si="5"/>
        <v>0</v>
      </c>
      <c r="T15" s="102">
        <f t="shared" si="6"/>
        <v>0</v>
      </c>
      <c r="U15" s="216">
        <f t="shared" si="7"/>
        <v>0</v>
      </c>
      <c r="V15" s="99">
        <f>ROUND(IF($C15="12-month",$F15*$N15,IF($C15="9-month",$F15*$N15,IF($C15="summer",$N15*0.025*13*$F15,IF($C15="grad",$F15*$N15,IF($C15="hourly",$F15*$N15,)))))*((1+$T$1)),0)</f>
        <v>0</v>
      </c>
      <c r="W15" s="100">
        <f t="shared" si="8"/>
        <v>0</v>
      </c>
      <c r="X15" s="99">
        <f>ROUND(IF($C15="12-month",G15*$N15,IF($C15="9-month",G15*$N15,IF($C15="summer",$N15*0.025*13*G15,IF($C15="grad",G15*$N15,IF($C15="hourly",G15*$N15,)))))*(1+$T$1),0)</f>
        <v>0</v>
      </c>
      <c r="Y15" s="100">
        <f t="shared" si="9"/>
        <v>0</v>
      </c>
      <c r="Z15" s="102">
        <f t="shared" si="10"/>
        <v>0</v>
      </c>
      <c r="AA15" s="216">
        <f t="shared" si="11"/>
        <v>0</v>
      </c>
      <c r="AB15" s="266">
        <f>ROUND(IF($C15="12-month",H15*$N15,IF($C15="9-month",H15*$N15,IF($C15="summer",$N15*0.025*13*H15,IF($C15="grad",H15*$N15,IF($C15="hourly",H15*$N15,)))))*((1+$T$1)^2),0)</f>
        <v>0</v>
      </c>
      <c r="AC15" s="100">
        <f t="shared" si="12"/>
        <v>0</v>
      </c>
      <c r="AD15" s="99">
        <f>ROUND(IF($C15="12-month",I15*$N15,IF($C15="9-month",I15*$N15,IF($C15="summer",$N15*0.025*13*I15,IF($C15="grad",I15*$N15,IF($C15="hourly",I15*$N15,)))))*((1+$T$1)^2),0)</f>
        <v>0</v>
      </c>
      <c r="AE15" s="100">
        <f t="shared" si="13"/>
        <v>0</v>
      </c>
      <c r="AF15" s="99">
        <f t="shared" si="14"/>
        <v>0</v>
      </c>
      <c r="AG15" s="101">
        <f t="shared" si="15"/>
        <v>0</v>
      </c>
      <c r="AH15" s="99">
        <f>ROUND(IF($C15="12-month",J15*$N15,IF($C15="9-month",J15*$N15,IF($C15="summer",$N15*0.025*13*J15,IF($C15="grad",J15*$N15,IF($C15="hourly",J15*$N15,)))))*((1+$T$1)^3),0)</f>
        <v>0</v>
      </c>
      <c r="AI15" s="100">
        <f t="shared" si="16"/>
        <v>0</v>
      </c>
      <c r="AJ15" s="99">
        <f>ROUND(IF($C15="12-month",K15*$N15,IF($C15="9-month",K15*$N15,IF($C15="summer",$N15*0.025*13*K15,IF($C15="grad",K15*$N15,IF($C15="hourly",K15*$N15,)))))*((1+$T$1)^3),0)</f>
        <v>0</v>
      </c>
      <c r="AK15" s="100">
        <f t="shared" si="17"/>
        <v>0</v>
      </c>
      <c r="AL15" s="99">
        <f t="shared" si="18"/>
        <v>0</v>
      </c>
      <c r="AM15" s="101">
        <f t="shared" si="19"/>
        <v>0</v>
      </c>
      <c r="AN15" s="99">
        <f>ROUND(IF($C15="12-month",L15*$N15,IF($C15="9-month",L15*$N15,IF($C15="summer",$N15*0.025*13*L15,IF($C15="grad",L15*$N15,IF($C15="hourly",L15*$N15,)))))*((1+$T$1)^4),0)</f>
        <v>0</v>
      </c>
      <c r="AO15" s="100">
        <f t="shared" si="20"/>
        <v>0</v>
      </c>
      <c r="AP15" s="99">
        <f>ROUND(IF($C15="12-month",M15*$N15,IF($C15="9-month",M15*$N15,IF($C15="summer",$N15*0.025*13*M15,IF($C15="grad",M15*$N15,IF($C15="hourly",M15*$N15,)))))*((1+$T$1)^4),0)</f>
        <v>0</v>
      </c>
      <c r="AQ15" s="100">
        <f t="shared" si="21"/>
        <v>0</v>
      </c>
      <c r="AR15" s="102">
        <f t="shared" si="22"/>
        <v>0</v>
      </c>
      <c r="AS15" s="216">
        <f t="shared" si="23"/>
        <v>0</v>
      </c>
      <c r="AT15" s="99">
        <f t="shared" si="24"/>
        <v>0</v>
      </c>
      <c r="AU15" s="100">
        <f t="shared" si="25"/>
        <v>0</v>
      </c>
      <c r="AV15" s="99">
        <f t="shared" si="26"/>
        <v>0</v>
      </c>
      <c r="AW15" s="100">
        <f t="shared" si="27"/>
        <v>0</v>
      </c>
      <c r="AX15" s="102">
        <f t="shared" si="28"/>
        <v>0</v>
      </c>
      <c r="AY15" s="69"/>
      <c r="AZ15" s="103">
        <f t="shared" si="29"/>
        <v>0</v>
      </c>
      <c r="BA15" s="104">
        <f>AZ15*(1+$T$1)</f>
        <v>0</v>
      </c>
      <c r="BB15" s="104">
        <f>BA15*(1+$T$1)</f>
        <v>0</v>
      </c>
      <c r="BC15" s="104">
        <f>BB15*(1+$T$1)</f>
        <v>0</v>
      </c>
      <c r="BD15" s="105">
        <f>BC15*(1+$T$1)</f>
        <v>0</v>
      </c>
      <c r="BE15" s="110"/>
      <c r="BF15" s="111"/>
    </row>
    <row r="16" spans="1:58">
      <c r="A16" s="108"/>
      <c r="B16" s="112"/>
      <c r="C16" s="247"/>
      <c r="D16" s="239">
        <v>0</v>
      </c>
      <c r="E16" s="240">
        <v>0</v>
      </c>
      <c r="F16" s="239">
        <v>0</v>
      </c>
      <c r="G16" s="240">
        <v>0</v>
      </c>
      <c r="H16" s="239">
        <v>0</v>
      </c>
      <c r="I16" s="240">
        <v>0</v>
      </c>
      <c r="J16" s="239">
        <v>0</v>
      </c>
      <c r="K16" s="240">
        <v>0</v>
      </c>
      <c r="L16" s="239">
        <v>0</v>
      </c>
      <c r="M16" s="240">
        <v>0</v>
      </c>
      <c r="N16" s="244">
        <v>0</v>
      </c>
      <c r="O16" s="101">
        <f t="shared" si="2"/>
        <v>0</v>
      </c>
      <c r="P16" s="99">
        <f t="shared" si="0"/>
        <v>0</v>
      </c>
      <c r="Q16" s="100">
        <f t="shared" si="3"/>
        <v>0</v>
      </c>
      <c r="R16" s="251">
        <f t="shared" si="4"/>
        <v>0</v>
      </c>
      <c r="S16" s="216">
        <f t="shared" si="5"/>
        <v>0</v>
      </c>
      <c r="T16" s="102">
        <f t="shared" si="6"/>
        <v>0</v>
      </c>
      <c r="U16" s="216">
        <f t="shared" si="7"/>
        <v>0</v>
      </c>
      <c r="V16" s="99">
        <f>ROUND(IF($C16="12-month",$F16*$N16,IF($C16="9-month",$F16*$N16,IF($C16="summer",$N16*0.025*13*$F16,IF($C16="grad",$F16*$N16,IF($C16="hourly",$F16*$N16,)))))*((1+$T$1)),0)</f>
        <v>0</v>
      </c>
      <c r="W16" s="100">
        <f t="shared" si="8"/>
        <v>0</v>
      </c>
      <c r="X16" s="99">
        <f>ROUND(IF($C16="12-month",G16*$N16,IF($C16="9-month",G16*$N16,IF($C16="summer",$N16*0.025*13*G16,IF($C16="grad",G16*$N16,IF($C16="hourly",G16*$N16,)))))*(1+$T$1),0)</f>
        <v>0</v>
      </c>
      <c r="Y16" s="100">
        <f t="shared" si="9"/>
        <v>0</v>
      </c>
      <c r="Z16" s="102">
        <f t="shared" si="10"/>
        <v>0</v>
      </c>
      <c r="AA16" s="216">
        <f t="shared" si="11"/>
        <v>0</v>
      </c>
      <c r="AB16" s="266">
        <f>ROUND(IF($C16="12-month",H16*$N16,IF($C16="9-month",H16*$N16,IF($C16="summer",$N16*0.025*13*H16,IF($C16="grad",H16*$N16,IF($C16="hourly",H16*$N16,)))))*((1+$T$1)^2),0)</f>
        <v>0</v>
      </c>
      <c r="AC16" s="100">
        <f t="shared" si="12"/>
        <v>0</v>
      </c>
      <c r="AD16" s="99">
        <f>ROUND(IF($C16="12-month",I16*$N16,IF($C16="9-month",I16*$N16,IF($C16="summer",$N16*0.025*13*I16,IF($C16="grad",I16*$N16,IF($C16="hourly",I16*$N16,)))))*((1+$T$1)^2),0)</f>
        <v>0</v>
      </c>
      <c r="AE16" s="100">
        <f t="shared" si="13"/>
        <v>0</v>
      </c>
      <c r="AF16" s="99">
        <f t="shared" si="14"/>
        <v>0</v>
      </c>
      <c r="AG16" s="101">
        <f t="shared" si="15"/>
        <v>0</v>
      </c>
      <c r="AH16" s="99">
        <f>ROUND(IF($C16="12-month",J16*$N16,IF($C16="9-month",J16*$N16,IF($C16="summer",$N16*0.025*13*J16,IF($C16="grad",J16*$N16,IF($C16="hourly",J16*$N16,)))))*((1+$T$1)^3),0)</f>
        <v>0</v>
      </c>
      <c r="AI16" s="100">
        <f t="shared" si="16"/>
        <v>0</v>
      </c>
      <c r="AJ16" s="99">
        <f>ROUND(IF($C16="12-month",K16*$N16,IF($C16="9-month",K16*$N16,IF($C16="summer",$N16*0.025*13*K16,IF($C16="grad",K16*$N16,IF($C16="hourly",K16*$N16,)))))*((1+$T$1)^3),0)</f>
        <v>0</v>
      </c>
      <c r="AK16" s="100">
        <f t="shared" si="17"/>
        <v>0</v>
      </c>
      <c r="AL16" s="99">
        <f t="shared" si="18"/>
        <v>0</v>
      </c>
      <c r="AM16" s="101">
        <f t="shared" si="19"/>
        <v>0</v>
      </c>
      <c r="AN16" s="99">
        <f>ROUND(IF($C16="12-month",L16*$N16,IF($C16="9-month",L16*$N16,IF($C16="summer",$N16*0.025*13*L16,IF($C16="grad",L16*$N16,IF($C16="hourly",L16*$N16,)))))*((1+$T$1)^4),0)</f>
        <v>0</v>
      </c>
      <c r="AO16" s="100">
        <f t="shared" si="20"/>
        <v>0</v>
      </c>
      <c r="AP16" s="99">
        <f>ROUND(IF($C16="12-month",M16*$N16,IF($C16="9-month",M16*$N16,IF($C16="summer",$N16*0.025*13*M16,IF($C16="grad",M16*$N16,IF($C16="hourly",M16*$N16,)))))*((1+$T$1)^4),0)</f>
        <v>0</v>
      </c>
      <c r="AQ16" s="100">
        <f t="shared" si="21"/>
        <v>0</v>
      </c>
      <c r="AR16" s="102">
        <f t="shared" si="22"/>
        <v>0</v>
      </c>
      <c r="AS16" s="216">
        <f t="shared" si="23"/>
        <v>0</v>
      </c>
      <c r="AT16" s="99">
        <f t="shared" si="24"/>
        <v>0</v>
      </c>
      <c r="AU16" s="100">
        <f t="shared" si="25"/>
        <v>0</v>
      </c>
      <c r="AV16" s="99">
        <f t="shared" si="26"/>
        <v>0</v>
      </c>
      <c r="AW16" s="100">
        <f t="shared" si="27"/>
        <v>0</v>
      </c>
      <c r="AX16" s="102">
        <f t="shared" si="28"/>
        <v>0</v>
      </c>
      <c r="AY16" s="69"/>
      <c r="AZ16" s="103">
        <f t="shared" si="29"/>
        <v>0</v>
      </c>
      <c r="BA16" s="104">
        <f>AZ16*(1+$T$1)</f>
        <v>0</v>
      </c>
      <c r="BB16" s="104">
        <f>BA16*(1+$T$1)</f>
        <v>0</v>
      </c>
      <c r="BC16" s="104">
        <f>BB16*(1+$T$1)</f>
        <v>0</v>
      </c>
      <c r="BD16" s="105">
        <f>BC16*(1+$T$1)</f>
        <v>0</v>
      </c>
      <c r="BE16" s="110"/>
      <c r="BF16" s="111"/>
    </row>
    <row r="17" spans="1:58">
      <c r="A17" s="108"/>
      <c r="B17" s="112"/>
      <c r="C17" s="247"/>
      <c r="D17" s="239">
        <v>0</v>
      </c>
      <c r="E17" s="240">
        <v>0</v>
      </c>
      <c r="F17" s="239">
        <v>0</v>
      </c>
      <c r="G17" s="240">
        <v>0</v>
      </c>
      <c r="H17" s="239">
        <v>0</v>
      </c>
      <c r="I17" s="240">
        <v>0</v>
      </c>
      <c r="J17" s="239">
        <v>0</v>
      </c>
      <c r="K17" s="240">
        <v>0</v>
      </c>
      <c r="L17" s="239">
        <v>0</v>
      </c>
      <c r="M17" s="240">
        <v>0</v>
      </c>
      <c r="N17" s="244">
        <v>0</v>
      </c>
      <c r="O17" s="101">
        <f t="shared" si="2"/>
        <v>0</v>
      </c>
      <c r="P17" s="99">
        <f t="shared" si="0"/>
        <v>0</v>
      </c>
      <c r="Q17" s="100">
        <f t="shared" si="3"/>
        <v>0</v>
      </c>
      <c r="R17" s="251">
        <f t="shared" si="4"/>
        <v>0</v>
      </c>
      <c r="S17" s="216">
        <f t="shared" si="5"/>
        <v>0</v>
      </c>
      <c r="T17" s="102">
        <f t="shared" si="6"/>
        <v>0</v>
      </c>
      <c r="U17" s="216">
        <f t="shared" si="7"/>
        <v>0</v>
      </c>
      <c r="V17" s="99">
        <f>ROUND(IF($C17="12-month",$F17*$N17,IF($C17="9-month",$F17*$N17,IF($C17="summer",$N17*0.025*13*$F17,IF($C17="grad",$F17*$N17,IF($C17="hourly",$F17*$N17,)))))*((1+$T$1)),0)</f>
        <v>0</v>
      </c>
      <c r="W17" s="100">
        <f t="shared" si="8"/>
        <v>0</v>
      </c>
      <c r="X17" s="99">
        <f>ROUND(IF($C17="12-month",G17*$N17,IF($C17="9-month",G17*$N17,IF($C17="summer",$N17*0.025*13*G17,IF($C17="grad",G17*$N17,IF($C17="hourly",G17*$N17,)))))*(1+$T$1),0)</f>
        <v>0</v>
      </c>
      <c r="Y17" s="100">
        <f t="shared" si="9"/>
        <v>0</v>
      </c>
      <c r="Z17" s="102">
        <f t="shared" si="10"/>
        <v>0</v>
      </c>
      <c r="AA17" s="216">
        <f t="shared" si="11"/>
        <v>0</v>
      </c>
      <c r="AB17" s="266">
        <f>ROUND(IF($C17="12-month",H17*$N17,IF($C17="9-month",H17*$N17,IF($C17="summer",$N17*0.025*13*H17,IF($C17="grad",H17*$N17,IF($C17="hourly",H17*$N17,)))))*((1+$T$1)^2),0)</f>
        <v>0</v>
      </c>
      <c r="AC17" s="100">
        <f t="shared" si="12"/>
        <v>0</v>
      </c>
      <c r="AD17" s="99">
        <f>ROUND(IF($C17="12-month",I17*$N17,IF($C17="9-month",I17*$N17,IF($C17="summer",$N17*0.025*13*I17,IF($C17="grad",I17*$N17,IF($C17="hourly",I17*$N17,)))))*((1+$T$1)^2),0)</f>
        <v>0</v>
      </c>
      <c r="AE17" s="100">
        <f t="shared" si="13"/>
        <v>0</v>
      </c>
      <c r="AF17" s="99">
        <f t="shared" si="14"/>
        <v>0</v>
      </c>
      <c r="AG17" s="101">
        <f t="shared" si="15"/>
        <v>0</v>
      </c>
      <c r="AH17" s="99">
        <f>ROUND(IF($C17="12-month",J17*$N17,IF($C17="9-month",J17*$N17,IF($C17="summer",$N17*0.025*13*J17,IF($C17="grad",J17*$N17,IF($C17="hourly",J17*$N17,)))))*((1+$T$1)^3),0)</f>
        <v>0</v>
      </c>
      <c r="AI17" s="100">
        <f t="shared" si="16"/>
        <v>0</v>
      </c>
      <c r="AJ17" s="99">
        <f>ROUND(IF($C17="12-month",K17*$N17,IF($C17="9-month",K17*$N17,IF($C17="summer",$N17*0.025*13*K17,IF($C17="grad",K17*$N17,IF($C17="hourly",K17*$N17,)))))*((1+$T$1)^3),0)</f>
        <v>0</v>
      </c>
      <c r="AK17" s="100">
        <f t="shared" si="17"/>
        <v>0</v>
      </c>
      <c r="AL17" s="99">
        <f t="shared" si="18"/>
        <v>0</v>
      </c>
      <c r="AM17" s="101">
        <f t="shared" si="19"/>
        <v>0</v>
      </c>
      <c r="AN17" s="99">
        <f>ROUND(IF($C17="12-month",L17*$N17,IF($C17="9-month",L17*$N17,IF($C17="summer",$N17*0.025*13*L17,IF($C17="grad",L17*$N17,IF($C17="hourly",L17*$N17,)))))*((1+$T$1)^4),0)</f>
        <v>0</v>
      </c>
      <c r="AO17" s="100">
        <f t="shared" si="20"/>
        <v>0</v>
      </c>
      <c r="AP17" s="99">
        <f>ROUND(IF($C17="12-month",M17*$N17,IF($C17="9-month",M17*$N17,IF($C17="summer",$N17*0.025*13*M17,IF($C17="grad",M17*$N17,IF($C17="hourly",M17*$N17,)))))*((1+$T$1)^4),0)</f>
        <v>0</v>
      </c>
      <c r="AQ17" s="100">
        <f t="shared" si="21"/>
        <v>0</v>
      </c>
      <c r="AR17" s="102">
        <f t="shared" si="22"/>
        <v>0</v>
      </c>
      <c r="AS17" s="216">
        <f t="shared" si="23"/>
        <v>0</v>
      </c>
      <c r="AT17" s="99">
        <f t="shared" si="24"/>
        <v>0</v>
      </c>
      <c r="AU17" s="100">
        <f t="shared" si="25"/>
        <v>0</v>
      </c>
      <c r="AV17" s="99">
        <f t="shared" si="26"/>
        <v>0</v>
      </c>
      <c r="AW17" s="100">
        <f t="shared" si="27"/>
        <v>0</v>
      </c>
      <c r="AX17" s="102">
        <f t="shared" si="28"/>
        <v>0</v>
      </c>
      <c r="AY17" s="69"/>
      <c r="AZ17" s="103">
        <f t="shared" si="29"/>
        <v>0</v>
      </c>
      <c r="BA17" s="104">
        <f>AZ17*(1+$T$1)</f>
        <v>0</v>
      </c>
      <c r="BB17" s="104">
        <f>BA17*(1+$T$1)</f>
        <v>0</v>
      </c>
      <c r="BC17" s="104">
        <f>BB17*(1+$T$1)</f>
        <v>0</v>
      </c>
      <c r="BD17" s="105">
        <f>BC17*(1+$T$1)</f>
        <v>0</v>
      </c>
      <c r="BE17" s="110"/>
      <c r="BF17" s="111"/>
    </row>
    <row r="18" spans="1:58">
      <c r="A18" s="108"/>
      <c r="B18" s="112"/>
      <c r="C18" s="247"/>
      <c r="D18" s="239">
        <v>0</v>
      </c>
      <c r="E18" s="240">
        <v>0</v>
      </c>
      <c r="F18" s="239">
        <v>0</v>
      </c>
      <c r="G18" s="240">
        <v>0</v>
      </c>
      <c r="H18" s="239">
        <v>0</v>
      </c>
      <c r="I18" s="240">
        <v>0</v>
      </c>
      <c r="J18" s="239">
        <v>0</v>
      </c>
      <c r="K18" s="240">
        <v>0</v>
      </c>
      <c r="L18" s="239">
        <v>0</v>
      </c>
      <c r="M18" s="240">
        <v>0</v>
      </c>
      <c r="N18" s="244">
        <v>0</v>
      </c>
      <c r="O18" s="101">
        <f t="shared" si="2"/>
        <v>0</v>
      </c>
      <c r="P18" s="99">
        <f t="shared" si="0"/>
        <v>0</v>
      </c>
      <c r="Q18" s="100">
        <f t="shared" si="3"/>
        <v>0</v>
      </c>
      <c r="R18" s="251">
        <f t="shared" si="4"/>
        <v>0</v>
      </c>
      <c r="S18" s="216">
        <f t="shared" si="5"/>
        <v>0</v>
      </c>
      <c r="T18" s="102">
        <f t="shared" si="6"/>
        <v>0</v>
      </c>
      <c r="U18" s="216">
        <f t="shared" si="7"/>
        <v>0</v>
      </c>
      <c r="V18" s="99">
        <f>ROUND(IF($C18="12-month",$F18*$N18,IF($C18="9-month",$F18*$N18,IF($C18="summer",$N18*0.025*13*$F18,IF($C18="grad",$F18*$N18,IF($C18="hourly",$F18*$N18,)))))*((1+$T$1)),0)</f>
        <v>0</v>
      </c>
      <c r="W18" s="100">
        <f t="shared" si="8"/>
        <v>0</v>
      </c>
      <c r="X18" s="99">
        <f>ROUND(IF($C18="12-month",G18*$N18,IF($C18="9-month",G18*$N18,IF($C18="summer",$N18*0.025*13*G18,IF($C18="grad",G18*$N18,IF($C18="hourly",G18*$N18,)))))*(1+$T$1),0)</f>
        <v>0</v>
      </c>
      <c r="Y18" s="100">
        <f t="shared" si="9"/>
        <v>0</v>
      </c>
      <c r="Z18" s="102">
        <f t="shared" si="10"/>
        <v>0</v>
      </c>
      <c r="AA18" s="216">
        <f t="shared" si="11"/>
        <v>0</v>
      </c>
      <c r="AB18" s="266">
        <f>ROUND(IF($C18="12-month",H18*$N18,IF($C18="9-month",H18*$N18,IF($C18="summer",$N18*0.025*13*H18,IF($C18="grad",H18*$N18,IF($C18="hourly",H18*$N18,)))))*((1+$T$1)^2),0)</f>
        <v>0</v>
      </c>
      <c r="AC18" s="100">
        <f t="shared" si="12"/>
        <v>0</v>
      </c>
      <c r="AD18" s="99">
        <f>ROUND(IF($C18="12-month",I18*$N18,IF($C18="9-month",I18*$N18,IF($C18="summer",$N18*0.025*13*I18,IF($C18="grad",I18*$N18,IF($C18="hourly",I18*$N18,)))))*((1+$T$1)^2),0)</f>
        <v>0</v>
      </c>
      <c r="AE18" s="100">
        <f t="shared" si="13"/>
        <v>0</v>
      </c>
      <c r="AF18" s="99">
        <f t="shared" si="14"/>
        <v>0</v>
      </c>
      <c r="AG18" s="101">
        <f t="shared" si="15"/>
        <v>0</v>
      </c>
      <c r="AH18" s="99">
        <f>ROUND(IF($C18="12-month",J18*$N18,IF($C18="9-month",J18*$N18,IF($C18="summer",$N18*0.025*13*J18,IF($C18="grad",J18*$N18,IF($C18="hourly",J18*$N18,)))))*((1+$T$1)^3),0)</f>
        <v>0</v>
      </c>
      <c r="AI18" s="100">
        <f t="shared" si="16"/>
        <v>0</v>
      </c>
      <c r="AJ18" s="99">
        <f>ROUND(IF($C18="12-month",K18*$N18,IF($C18="9-month",K18*$N18,IF($C18="summer",$N18*0.025*13*K18,IF($C18="grad",K18*$N18,IF($C18="hourly",K18*$N18,)))))*((1+$T$1)^3),0)</f>
        <v>0</v>
      </c>
      <c r="AK18" s="100">
        <f t="shared" si="17"/>
        <v>0</v>
      </c>
      <c r="AL18" s="99">
        <f t="shared" si="18"/>
        <v>0</v>
      </c>
      <c r="AM18" s="101">
        <f t="shared" si="19"/>
        <v>0</v>
      </c>
      <c r="AN18" s="99">
        <f>ROUND(IF($C18="12-month",L18*$N18,IF($C18="9-month",L18*$N18,IF($C18="summer",$N18*0.025*13*L18,IF($C18="grad",L18*$N18,IF($C18="hourly",L18*$N18,)))))*((1+$T$1)^4),0)</f>
        <v>0</v>
      </c>
      <c r="AO18" s="100">
        <f t="shared" si="20"/>
        <v>0</v>
      </c>
      <c r="AP18" s="99">
        <f>ROUND(IF($C18="12-month",M18*$N18,IF($C18="9-month",M18*$N18,IF($C18="summer",$N18*0.025*13*M18,IF($C18="grad",M18*$N18,IF($C18="hourly",M18*$N18,)))))*((1+$T$1)^4),0)</f>
        <v>0</v>
      </c>
      <c r="AQ18" s="100">
        <f t="shared" si="21"/>
        <v>0</v>
      </c>
      <c r="AR18" s="102">
        <f t="shared" si="22"/>
        <v>0</v>
      </c>
      <c r="AS18" s="216">
        <f t="shared" si="23"/>
        <v>0</v>
      </c>
      <c r="AT18" s="99">
        <f t="shared" si="24"/>
        <v>0</v>
      </c>
      <c r="AU18" s="100">
        <f t="shared" si="25"/>
        <v>0</v>
      </c>
      <c r="AV18" s="99">
        <f t="shared" si="26"/>
        <v>0</v>
      </c>
      <c r="AW18" s="100">
        <f t="shared" si="27"/>
        <v>0</v>
      </c>
      <c r="AX18" s="102">
        <f t="shared" si="28"/>
        <v>0</v>
      </c>
      <c r="AY18" s="69"/>
      <c r="AZ18" s="103">
        <f t="shared" si="29"/>
        <v>0</v>
      </c>
      <c r="BA18" s="104">
        <f>AZ18*(1+$T$1)</f>
        <v>0</v>
      </c>
      <c r="BB18" s="104">
        <f>BA18*(1+$T$1)</f>
        <v>0</v>
      </c>
      <c r="BC18" s="104">
        <f>BB18*(1+$T$1)</f>
        <v>0</v>
      </c>
      <c r="BD18" s="105">
        <f>BC18*(1+$T$1)</f>
        <v>0</v>
      </c>
      <c r="BE18" s="110"/>
      <c r="BF18" s="111"/>
    </row>
    <row r="19" spans="1:58">
      <c r="A19" s="108"/>
      <c r="B19" s="112"/>
      <c r="C19" s="247"/>
      <c r="D19" s="239">
        <v>0</v>
      </c>
      <c r="E19" s="240">
        <v>0</v>
      </c>
      <c r="F19" s="239">
        <v>0</v>
      </c>
      <c r="G19" s="240">
        <v>0</v>
      </c>
      <c r="H19" s="239">
        <v>0</v>
      </c>
      <c r="I19" s="240">
        <v>0</v>
      </c>
      <c r="J19" s="239">
        <v>0</v>
      </c>
      <c r="K19" s="240">
        <v>0</v>
      </c>
      <c r="L19" s="239">
        <v>0</v>
      </c>
      <c r="M19" s="240">
        <v>0</v>
      </c>
      <c r="N19" s="244">
        <v>0</v>
      </c>
      <c r="O19" s="101">
        <f t="shared" si="2"/>
        <v>0</v>
      </c>
      <c r="P19" s="99">
        <f t="shared" si="0"/>
        <v>0</v>
      </c>
      <c r="Q19" s="100">
        <f t="shared" si="3"/>
        <v>0</v>
      </c>
      <c r="R19" s="251">
        <f t="shared" si="4"/>
        <v>0</v>
      </c>
      <c r="S19" s="216">
        <f t="shared" si="5"/>
        <v>0</v>
      </c>
      <c r="T19" s="102">
        <f t="shared" si="6"/>
        <v>0</v>
      </c>
      <c r="U19" s="216">
        <f t="shared" si="7"/>
        <v>0</v>
      </c>
      <c r="V19" s="99">
        <f>ROUND(IF($C19="12-month",$F19*$N19,IF($C19="9-month",$F19*$N19,IF($C19="summer",$N19*0.025*13*$F19,IF($C19="grad",$F19*$N19,IF($C19="hourly",$F19*$N19,)))))*((1+$T$1)),0)</f>
        <v>0</v>
      </c>
      <c r="W19" s="100">
        <f t="shared" si="8"/>
        <v>0</v>
      </c>
      <c r="X19" s="99">
        <f>ROUND(IF($C19="12-month",G19*$N19,IF($C19="9-month",G19*$N19,IF($C19="summer",$N19*0.025*13*G19,IF($C19="grad",G19*$N19,IF($C19="hourly",G19*$N19,)))))*(1+$T$1),0)</f>
        <v>0</v>
      </c>
      <c r="Y19" s="100">
        <f t="shared" si="9"/>
        <v>0</v>
      </c>
      <c r="Z19" s="102">
        <f t="shared" si="10"/>
        <v>0</v>
      </c>
      <c r="AA19" s="216">
        <f t="shared" si="11"/>
        <v>0</v>
      </c>
      <c r="AB19" s="266">
        <f>ROUND(IF($C19="12-month",H19*$N19,IF($C19="9-month",H19*$N19,IF($C19="summer",$N19*0.025*13*H19,IF($C19="grad",H19*$N19,IF($C19="hourly",H19*$N19,)))))*((1+$T$1)^2),0)</f>
        <v>0</v>
      </c>
      <c r="AC19" s="100">
        <f t="shared" si="12"/>
        <v>0</v>
      </c>
      <c r="AD19" s="99">
        <f>ROUND(IF($C19="12-month",I19*$N19,IF($C19="9-month",I19*$N19,IF($C19="summer",$N19*0.025*13*I19,IF($C19="grad",I19*$N19,IF($C19="hourly",I19*$N19,)))))*((1+$T$1)^2),0)</f>
        <v>0</v>
      </c>
      <c r="AE19" s="100">
        <f t="shared" si="13"/>
        <v>0</v>
      </c>
      <c r="AF19" s="99">
        <f t="shared" si="14"/>
        <v>0</v>
      </c>
      <c r="AG19" s="101">
        <f t="shared" si="15"/>
        <v>0</v>
      </c>
      <c r="AH19" s="99">
        <f>ROUND(IF($C19="12-month",J19*$N19,IF($C19="9-month",J19*$N19,IF($C19="summer",$N19*0.025*13*J19,IF($C19="grad",J19*$N19,IF($C19="hourly",J19*$N19,)))))*((1+$T$1)^3),0)</f>
        <v>0</v>
      </c>
      <c r="AI19" s="100">
        <f t="shared" si="16"/>
        <v>0</v>
      </c>
      <c r="AJ19" s="99">
        <f>ROUND(IF($C19="12-month",K19*$N19,IF($C19="9-month",K19*$N19,IF($C19="summer",$N19*0.025*13*K19,IF($C19="grad",K19*$N19,IF($C19="hourly",K19*$N19,)))))*((1+$T$1)^3),0)</f>
        <v>0</v>
      </c>
      <c r="AK19" s="100">
        <f t="shared" si="17"/>
        <v>0</v>
      </c>
      <c r="AL19" s="99">
        <f t="shared" si="18"/>
        <v>0</v>
      </c>
      <c r="AM19" s="101">
        <f t="shared" si="19"/>
        <v>0</v>
      </c>
      <c r="AN19" s="99">
        <f>ROUND(IF($C19="12-month",L19*$N19,IF($C19="9-month",L19*$N19,IF($C19="summer",$N19*0.025*13*L19,IF($C19="grad",L19*$N19,IF($C19="hourly",L19*$N19,)))))*((1+$T$1)^4),0)</f>
        <v>0</v>
      </c>
      <c r="AO19" s="100">
        <f t="shared" si="20"/>
        <v>0</v>
      </c>
      <c r="AP19" s="99">
        <f>ROUND(IF($C19="12-month",M19*$N19,IF($C19="9-month",M19*$N19,IF($C19="summer",$N19*0.025*13*M19,IF($C19="grad",M19*$N19,IF($C19="hourly",M19*$N19,)))))*((1+$T$1)^4),0)</f>
        <v>0</v>
      </c>
      <c r="AQ19" s="100">
        <f t="shared" si="21"/>
        <v>0</v>
      </c>
      <c r="AR19" s="102">
        <f t="shared" si="22"/>
        <v>0</v>
      </c>
      <c r="AS19" s="216">
        <f t="shared" si="23"/>
        <v>0</v>
      </c>
      <c r="AT19" s="99">
        <f t="shared" si="24"/>
        <v>0</v>
      </c>
      <c r="AU19" s="100">
        <f t="shared" si="25"/>
        <v>0</v>
      </c>
      <c r="AV19" s="99">
        <f t="shared" si="26"/>
        <v>0</v>
      </c>
      <c r="AW19" s="100">
        <f t="shared" si="27"/>
        <v>0</v>
      </c>
      <c r="AX19" s="102">
        <f t="shared" si="28"/>
        <v>0</v>
      </c>
      <c r="AY19" s="69"/>
      <c r="AZ19" s="103">
        <f t="shared" si="29"/>
        <v>0</v>
      </c>
      <c r="BA19" s="104">
        <f>AZ19*(1+$T$1)</f>
        <v>0</v>
      </c>
      <c r="BB19" s="104">
        <f>BA19*(1+$T$1)</f>
        <v>0</v>
      </c>
      <c r="BC19" s="104">
        <f>BB19*(1+$T$1)</f>
        <v>0</v>
      </c>
      <c r="BD19" s="105">
        <f>BC19*(1+$T$1)</f>
        <v>0</v>
      </c>
      <c r="BE19" s="110"/>
      <c r="BF19" s="111"/>
    </row>
    <row r="20" spans="1:58">
      <c r="A20" s="108"/>
      <c r="B20" s="112"/>
      <c r="C20" s="247"/>
      <c r="D20" s="239">
        <v>0</v>
      </c>
      <c r="E20" s="240">
        <v>0</v>
      </c>
      <c r="F20" s="239">
        <v>0</v>
      </c>
      <c r="G20" s="240">
        <v>0</v>
      </c>
      <c r="H20" s="239">
        <v>0</v>
      </c>
      <c r="I20" s="240">
        <v>0</v>
      </c>
      <c r="J20" s="239">
        <v>0</v>
      </c>
      <c r="K20" s="240">
        <v>0</v>
      </c>
      <c r="L20" s="239">
        <v>0</v>
      </c>
      <c r="M20" s="240">
        <v>0</v>
      </c>
      <c r="N20" s="244">
        <v>0</v>
      </c>
      <c r="O20" s="101">
        <f t="shared" si="2"/>
        <v>0</v>
      </c>
      <c r="P20" s="99">
        <f t="shared" si="0"/>
        <v>0</v>
      </c>
      <c r="Q20" s="100">
        <f t="shared" si="3"/>
        <v>0</v>
      </c>
      <c r="R20" s="251">
        <f t="shared" si="4"/>
        <v>0</v>
      </c>
      <c r="S20" s="216">
        <f t="shared" si="5"/>
        <v>0</v>
      </c>
      <c r="T20" s="102">
        <f t="shared" si="6"/>
        <v>0</v>
      </c>
      <c r="U20" s="216">
        <f t="shared" si="7"/>
        <v>0</v>
      </c>
      <c r="V20" s="99">
        <f>ROUND(IF($C20="12-month",$F20*$N20,IF($C20="9-month",$F20*$N20,IF($C20="summer",$N20*0.025*13*$F20,IF($C20="grad",$F20*$N20,IF($C20="hourly",$F20*$N20,)))))*((1+$T$1)),0)</f>
        <v>0</v>
      </c>
      <c r="W20" s="100">
        <f t="shared" si="8"/>
        <v>0</v>
      </c>
      <c r="X20" s="99">
        <f>ROUND(IF($C20="12-month",G20*$N20,IF($C20="9-month",G20*$N20,IF($C20="summer",$N20*0.025*13*G20,IF($C20="grad",G20*$N20,IF($C20="hourly",G20*$N20,)))))*(1+$T$1),0)</f>
        <v>0</v>
      </c>
      <c r="Y20" s="100">
        <f t="shared" si="9"/>
        <v>0</v>
      </c>
      <c r="Z20" s="102">
        <f t="shared" si="10"/>
        <v>0</v>
      </c>
      <c r="AA20" s="216">
        <f t="shared" si="11"/>
        <v>0</v>
      </c>
      <c r="AB20" s="266">
        <f>ROUND(IF($C20="12-month",H20*$N20,IF($C20="9-month",H20*$N20,IF($C20="summer",$N20*0.025*13*H20,IF($C20="grad",H20*$N20,IF($C20="hourly",H20*$N20,)))))*((1+$T$1)^2),0)</f>
        <v>0</v>
      </c>
      <c r="AC20" s="100">
        <f t="shared" si="12"/>
        <v>0</v>
      </c>
      <c r="AD20" s="99">
        <f>ROUND(IF($C20="12-month",I20*$N20,IF($C20="9-month",I20*$N20,IF($C20="summer",$N20*0.025*13*I20,IF($C20="grad",I20*$N20,IF($C20="hourly",I20*$N20,)))))*((1+$T$1)^2),0)</f>
        <v>0</v>
      </c>
      <c r="AE20" s="100">
        <f t="shared" si="13"/>
        <v>0</v>
      </c>
      <c r="AF20" s="99">
        <f t="shared" si="14"/>
        <v>0</v>
      </c>
      <c r="AG20" s="101">
        <f t="shared" si="15"/>
        <v>0</v>
      </c>
      <c r="AH20" s="99">
        <f>ROUND(IF($C20="12-month",J20*$N20,IF($C20="9-month",J20*$N20,IF($C20="summer",$N20*0.025*13*J20,IF($C20="grad",J20*$N20,IF($C20="hourly",J20*$N20,)))))*((1+$T$1)^3),0)</f>
        <v>0</v>
      </c>
      <c r="AI20" s="100">
        <f t="shared" si="16"/>
        <v>0</v>
      </c>
      <c r="AJ20" s="99">
        <f>ROUND(IF($C20="12-month",K20*$N20,IF($C20="9-month",K20*$N20,IF($C20="summer",$N20*0.025*13*K20,IF($C20="grad",K20*$N20,IF($C20="hourly",K20*$N20,)))))*((1+$T$1)^3),0)</f>
        <v>0</v>
      </c>
      <c r="AK20" s="100">
        <f t="shared" si="17"/>
        <v>0</v>
      </c>
      <c r="AL20" s="99">
        <f t="shared" si="18"/>
        <v>0</v>
      </c>
      <c r="AM20" s="101">
        <f t="shared" si="19"/>
        <v>0</v>
      </c>
      <c r="AN20" s="99">
        <f>ROUND(IF($C20="12-month",L20*$N20,IF($C20="9-month",L20*$N20,IF($C20="summer",$N20*0.025*13*L20,IF($C20="grad",L20*$N20,IF($C20="hourly",L20*$N20,)))))*((1+$T$1)^4),0)</f>
        <v>0</v>
      </c>
      <c r="AO20" s="100">
        <f t="shared" si="20"/>
        <v>0</v>
      </c>
      <c r="AP20" s="99">
        <f>ROUND(IF($C20="12-month",M20*$N20,IF($C20="9-month",M20*$N20,IF($C20="summer",$N20*0.025*13*M20,IF($C20="grad",M20*$N20,IF($C20="hourly",M20*$N20,)))))*((1+$T$1)^4),0)</f>
        <v>0</v>
      </c>
      <c r="AQ20" s="100">
        <f t="shared" si="21"/>
        <v>0</v>
      </c>
      <c r="AR20" s="102">
        <f t="shared" si="22"/>
        <v>0</v>
      </c>
      <c r="AS20" s="216">
        <f t="shared" si="23"/>
        <v>0</v>
      </c>
      <c r="AT20" s="99">
        <f t="shared" si="24"/>
        <v>0</v>
      </c>
      <c r="AU20" s="100">
        <f t="shared" si="25"/>
        <v>0</v>
      </c>
      <c r="AV20" s="99">
        <f t="shared" si="26"/>
        <v>0</v>
      </c>
      <c r="AW20" s="100">
        <f t="shared" si="27"/>
        <v>0</v>
      </c>
      <c r="AX20" s="102">
        <f t="shared" si="28"/>
        <v>0</v>
      </c>
      <c r="AY20" s="69"/>
      <c r="AZ20" s="103">
        <f t="shared" si="29"/>
        <v>0</v>
      </c>
      <c r="BA20" s="104">
        <f>AZ20*(1+$T$1)</f>
        <v>0</v>
      </c>
      <c r="BB20" s="104">
        <f>BA20*(1+$T$1)</f>
        <v>0</v>
      </c>
      <c r="BC20" s="104">
        <f>BB20*(1+$T$1)</f>
        <v>0</v>
      </c>
      <c r="BD20" s="105">
        <f>BC20*(1+$T$1)</f>
        <v>0</v>
      </c>
      <c r="BE20" s="110"/>
      <c r="BF20" s="111"/>
    </row>
    <row r="21" spans="1:58">
      <c r="A21" s="108"/>
      <c r="B21" s="112"/>
      <c r="C21" s="247"/>
      <c r="D21" s="239">
        <v>0</v>
      </c>
      <c r="E21" s="240">
        <v>0</v>
      </c>
      <c r="F21" s="239">
        <v>0</v>
      </c>
      <c r="G21" s="240">
        <v>0</v>
      </c>
      <c r="H21" s="239">
        <v>0</v>
      </c>
      <c r="I21" s="240">
        <v>0</v>
      </c>
      <c r="J21" s="239">
        <v>0</v>
      </c>
      <c r="K21" s="240">
        <v>0</v>
      </c>
      <c r="L21" s="239">
        <v>0</v>
      </c>
      <c r="M21" s="240">
        <v>0</v>
      </c>
      <c r="N21" s="244">
        <v>0</v>
      </c>
      <c r="O21" s="101">
        <f t="shared" si="2"/>
        <v>0</v>
      </c>
      <c r="P21" s="99">
        <f t="shared" si="0"/>
        <v>0</v>
      </c>
      <c r="Q21" s="100">
        <f t="shared" si="3"/>
        <v>0</v>
      </c>
      <c r="R21" s="251">
        <f t="shared" si="4"/>
        <v>0</v>
      </c>
      <c r="S21" s="216">
        <f t="shared" si="5"/>
        <v>0</v>
      </c>
      <c r="T21" s="102">
        <f t="shared" si="6"/>
        <v>0</v>
      </c>
      <c r="U21" s="216">
        <f t="shared" si="7"/>
        <v>0</v>
      </c>
      <c r="V21" s="99">
        <f>ROUND(IF($C21="12-month",$F21*$N21,IF($C21="9-month",$F21*$N21,IF($C21="summer",$N21*0.025*13*$F21,IF($C21="grad",$F21*$N21,IF($C21="hourly",$F21*$N21,)))))*((1+$T$1)),0)</f>
        <v>0</v>
      </c>
      <c r="W21" s="100">
        <f t="shared" si="8"/>
        <v>0</v>
      </c>
      <c r="X21" s="99">
        <f>ROUND(IF($C21="12-month",G21*$N21,IF($C21="9-month",G21*$N21,IF($C21="summer",$N21*0.025*13*G21,IF($C21="grad",G21*$N21,IF($C21="hourly",G21*$N21,)))))*(1+$T$1),0)</f>
        <v>0</v>
      </c>
      <c r="Y21" s="100">
        <f t="shared" si="9"/>
        <v>0</v>
      </c>
      <c r="Z21" s="102">
        <f t="shared" si="10"/>
        <v>0</v>
      </c>
      <c r="AA21" s="216">
        <f t="shared" si="11"/>
        <v>0</v>
      </c>
      <c r="AB21" s="266">
        <f>ROUND(IF($C21="12-month",H21*$N21,IF($C21="9-month",H21*$N21,IF($C21="summer",$N21*0.025*13*H21,IF($C21="grad",H21*$N21,IF($C21="hourly",H21*$N21,)))))*((1+$T$1)^2),0)</f>
        <v>0</v>
      </c>
      <c r="AC21" s="100">
        <f t="shared" si="12"/>
        <v>0</v>
      </c>
      <c r="AD21" s="99">
        <f>ROUND(IF($C21="12-month",I21*$N21,IF($C21="9-month",I21*$N21,IF($C21="summer",$N21*0.025*13*I21,IF($C21="grad",I21*$N21,IF($C21="hourly",I21*$N21,)))))*((1+$T$1)^2),0)</f>
        <v>0</v>
      </c>
      <c r="AE21" s="100">
        <f t="shared" si="13"/>
        <v>0</v>
      </c>
      <c r="AF21" s="99">
        <f t="shared" si="14"/>
        <v>0</v>
      </c>
      <c r="AG21" s="101">
        <f t="shared" si="15"/>
        <v>0</v>
      </c>
      <c r="AH21" s="99">
        <f>ROUND(IF($C21="12-month",J21*$N21,IF($C21="9-month",J21*$N21,IF($C21="summer",$N21*0.025*13*J21,IF($C21="grad",J21*$N21,IF($C21="hourly",J21*$N21,)))))*((1+$T$1)^3),0)</f>
        <v>0</v>
      </c>
      <c r="AI21" s="100">
        <f t="shared" si="16"/>
        <v>0</v>
      </c>
      <c r="AJ21" s="99">
        <f>ROUND(IF($C21="12-month",K21*$N21,IF($C21="9-month",K21*$N21,IF($C21="summer",$N21*0.025*13*K21,IF($C21="grad",K21*$N21,IF($C21="hourly",K21*$N21,)))))*((1+$T$1)^3),0)</f>
        <v>0</v>
      </c>
      <c r="AK21" s="100">
        <f t="shared" si="17"/>
        <v>0</v>
      </c>
      <c r="AL21" s="99">
        <f t="shared" si="18"/>
        <v>0</v>
      </c>
      <c r="AM21" s="101">
        <f t="shared" si="19"/>
        <v>0</v>
      </c>
      <c r="AN21" s="99">
        <f>ROUND(IF($C21="12-month",L21*$N21,IF($C21="9-month",L21*$N21,IF($C21="summer",$N21*0.025*13*L21,IF($C21="grad",L21*$N21,IF($C21="hourly",L21*$N21,)))))*((1+$T$1)^4),0)</f>
        <v>0</v>
      </c>
      <c r="AO21" s="100">
        <f t="shared" si="20"/>
        <v>0</v>
      </c>
      <c r="AP21" s="99">
        <f>ROUND(IF($C21="12-month",M21*$N21,IF($C21="9-month",M21*$N21,IF($C21="summer",$N21*0.025*13*M21,IF($C21="grad",M21*$N21,IF($C21="hourly",M21*$N21,)))))*((1+$T$1)^4),0)</f>
        <v>0</v>
      </c>
      <c r="AQ21" s="100">
        <f t="shared" si="21"/>
        <v>0</v>
      </c>
      <c r="AR21" s="102">
        <f t="shared" si="22"/>
        <v>0</v>
      </c>
      <c r="AS21" s="216">
        <f t="shared" si="23"/>
        <v>0</v>
      </c>
      <c r="AT21" s="99">
        <f t="shared" si="24"/>
        <v>0</v>
      </c>
      <c r="AU21" s="100">
        <f t="shared" si="25"/>
        <v>0</v>
      </c>
      <c r="AV21" s="99">
        <f t="shared" si="26"/>
        <v>0</v>
      </c>
      <c r="AW21" s="100">
        <f t="shared" si="27"/>
        <v>0</v>
      </c>
      <c r="AX21" s="102">
        <f t="shared" si="28"/>
        <v>0</v>
      </c>
      <c r="AY21" s="69"/>
      <c r="AZ21" s="103">
        <f t="shared" si="29"/>
        <v>0</v>
      </c>
      <c r="BA21" s="104">
        <f>AZ21*(1+$T$1)</f>
        <v>0</v>
      </c>
      <c r="BB21" s="104">
        <f>BA21*(1+$T$1)</f>
        <v>0</v>
      </c>
      <c r="BC21" s="104">
        <f>BB21*(1+$T$1)</f>
        <v>0</v>
      </c>
      <c r="BD21" s="105">
        <f>BC21*(1+$T$1)</f>
        <v>0</v>
      </c>
      <c r="BE21" s="110"/>
      <c r="BF21" s="111"/>
    </row>
    <row r="22" spans="1:58" hidden="1" outlineLevel="1">
      <c r="A22" s="108"/>
      <c r="B22" s="112"/>
      <c r="C22" s="247"/>
      <c r="D22" s="239">
        <v>0</v>
      </c>
      <c r="E22" s="240">
        <v>0</v>
      </c>
      <c r="F22" s="239">
        <v>0</v>
      </c>
      <c r="G22" s="240">
        <v>0</v>
      </c>
      <c r="H22" s="239">
        <v>0</v>
      </c>
      <c r="I22" s="240">
        <v>0</v>
      </c>
      <c r="J22" s="239">
        <v>0</v>
      </c>
      <c r="K22" s="240">
        <v>0</v>
      </c>
      <c r="L22" s="239">
        <v>0</v>
      </c>
      <c r="M22" s="240">
        <v>0</v>
      </c>
      <c r="N22" s="244">
        <v>0</v>
      </c>
      <c r="O22" s="101">
        <f t="shared" si="2"/>
        <v>0</v>
      </c>
      <c r="P22" s="99">
        <f t="shared" si="0"/>
        <v>0</v>
      </c>
      <c r="Q22" s="100">
        <f t="shared" si="3"/>
        <v>0</v>
      </c>
      <c r="R22" s="251">
        <f t="shared" si="4"/>
        <v>0</v>
      </c>
      <c r="S22" s="216">
        <f t="shared" si="5"/>
        <v>0</v>
      </c>
      <c r="T22" s="102">
        <f t="shared" si="6"/>
        <v>0</v>
      </c>
      <c r="U22" s="216">
        <f t="shared" si="7"/>
        <v>0</v>
      </c>
      <c r="V22" s="99">
        <f>ROUND(IF($C22="12-month",$F22*$N22,IF($C22="9-month",$F22*$N22,IF($C22="summer",$N22*0.025*13*$F22,IF($C22="grad",$F22*$N22,IF($C22="hourly",$F22*$N22,)))))*((1+$T$1)),0)</f>
        <v>0</v>
      </c>
      <c r="W22" s="100">
        <f t="shared" si="8"/>
        <v>0</v>
      </c>
      <c r="X22" s="99">
        <f>ROUND(IF($C22="12-month",G22*$N22,IF($C22="9-month",G22*$N22,IF($C22="summer",$N22*0.025*13*G22,IF($C22="grad",G22*$N22,IF($C22="hourly",G22*$N22,)))))*(1+$T$1),0)</f>
        <v>0</v>
      </c>
      <c r="Y22" s="100">
        <f t="shared" si="9"/>
        <v>0</v>
      </c>
      <c r="Z22" s="102">
        <f t="shared" si="10"/>
        <v>0</v>
      </c>
      <c r="AA22" s="216">
        <f t="shared" si="11"/>
        <v>0</v>
      </c>
      <c r="AB22" s="266">
        <f>ROUND(IF($C22="12-month",H22*$N22,IF($C22="9-month",H22*$N22,IF($C22="summer",$N22*0.025*13*H22,IF($C22="grad",H22*$N22,IF($C22="hourly",H22*$N22,)))))*((1+$T$1)^2),0)</f>
        <v>0</v>
      </c>
      <c r="AC22" s="100">
        <f t="shared" si="12"/>
        <v>0</v>
      </c>
      <c r="AD22" s="99">
        <f>ROUND(IF($C22="12-month",I22*$N22,IF($C22="9-month",I22*$N22,IF($C22="summer",$N22*0.025*13*I22,IF($C22="grad",I22*$N22,IF($C22="hourly",I22*$N22,)))))*((1+$T$1)^2),0)</f>
        <v>0</v>
      </c>
      <c r="AE22" s="100">
        <f t="shared" si="13"/>
        <v>0</v>
      </c>
      <c r="AF22" s="99">
        <f t="shared" si="14"/>
        <v>0</v>
      </c>
      <c r="AG22" s="101">
        <f t="shared" si="15"/>
        <v>0</v>
      </c>
      <c r="AH22" s="99">
        <f>ROUND(IF($C22="12-month",J22*$N22,IF($C22="9-month",J22*$N22,IF($C22="summer",$N22*0.025*13*J22,IF($C22="grad",J22*$N22,IF($C22="hourly",J22*$N22,)))))*((1+$T$1)^3),0)</f>
        <v>0</v>
      </c>
      <c r="AI22" s="100">
        <f t="shared" si="16"/>
        <v>0</v>
      </c>
      <c r="AJ22" s="99">
        <f>ROUND(IF($C22="12-month",K22*$N22,IF($C22="9-month",K22*$N22,IF($C22="summer",$N22*0.025*13*K22,IF($C22="grad",K22*$N22,IF($C22="hourly",K22*$N22,)))))*((1+$T$1)^3),0)</f>
        <v>0</v>
      </c>
      <c r="AK22" s="100">
        <f t="shared" si="17"/>
        <v>0</v>
      </c>
      <c r="AL22" s="99">
        <f t="shared" si="18"/>
        <v>0</v>
      </c>
      <c r="AM22" s="101">
        <f t="shared" si="19"/>
        <v>0</v>
      </c>
      <c r="AN22" s="99">
        <f>ROUND(IF($C22="12-month",L22*$N22,IF($C22="9-month",L22*$N22,IF($C22="summer",$N22*0.025*13*L22,IF($C22="grad",L22*$N22,IF($C22="hourly",L22*$N22,)))))*((1+$T$1)^4),0)</f>
        <v>0</v>
      </c>
      <c r="AO22" s="100">
        <f t="shared" si="20"/>
        <v>0</v>
      </c>
      <c r="AP22" s="99">
        <f>ROUND(IF($C22="12-month",M22*$N22,IF($C22="9-month",M22*$N22,IF($C22="summer",$N22*0.025*13*M22,IF($C22="grad",M22*$N22,IF($C22="hourly",M22*$N22,)))))*((1+$T$1)^4),0)</f>
        <v>0</v>
      </c>
      <c r="AQ22" s="100">
        <f t="shared" si="21"/>
        <v>0</v>
      </c>
      <c r="AR22" s="102">
        <f t="shared" si="22"/>
        <v>0</v>
      </c>
      <c r="AS22" s="216">
        <f t="shared" si="23"/>
        <v>0</v>
      </c>
      <c r="AT22" s="99">
        <f t="shared" si="24"/>
        <v>0</v>
      </c>
      <c r="AU22" s="100">
        <f t="shared" si="25"/>
        <v>0</v>
      </c>
      <c r="AV22" s="99">
        <f t="shared" si="26"/>
        <v>0</v>
      </c>
      <c r="AW22" s="100">
        <f t="shared" si="27"/>
        <v>0</v>
      </c>
      <c r="AX22" s="102">
        <f t="shared" si="28"/>
        <v>0</v>
      </c>
      <c r="AY22" s="69"/>
      <c r="AZ22" s="103">
        <f t="shared" si="29"/>
        <v>0</v>
      </c>
      <c r="BA22" s="104">
        <f>AZ22*(1+$T$1)</f>
        <v>0</v>
      </c>
      <c r="BB22" s="104">
        <f>BA22*(1+$T$1)</f>
        <v>0</v>
      </c>
      <c r="BC22" s="104">
        <f>BB22*(1+$T$1)</f>
        <v>0</v>
      </c>
      <c r="BD22" s="105">
        <f>BC22*(1+$T$1)</f>
        <v>0</v>
      </c>
      <c r="BE22" s="110"/>
      <c r="BF22" s="111"/>
    </row>
    <row r="23" spans="1:58" hidden="1" outlineLevel="1">
      <c r="A23" s="108"/>
      <c r="B23" s="112"/>
      <c r="C23" s="247"/>
      <c r="D23" s="239">
        <v>0</v>
      </c>
      <c r="E23" s="240">
        <v>0</v>
      </c>
      <c r="F23" s="239">
        <v>0</v>
      </c>
      <c r="G23" s="240">
        <v>0</v>
      </c>
      <c r="H23" s="239">
        <v>0</v>
      </c>
      <c r="I23" s="240">
        <v>0</v>
      </c>
      <c r="J23" s="239">
        <v>0</v>
      </c>
      <c r="K23" s="240">
        <v>0</v>
      </c>
      <c r="L23" s="239">
        <v>0</v>
      </c>
      <c r="M23" s="240">
        <v>0</v>
      </c>
      <c r="N23" s="244">
        <v>0</v>
      </c>
      <c r="O23" s="101">
        <f t="shared" si="2"/>
        <v>0</v>
      </c>
      <c r="P23" s="99">
        <f t="shared" si="0"/>
        <v>0</v>
      </c>
      <c r="Q23" s="100">
        <f t="shared" si="3"/>
        <v>0</v>
      </c>
      <c r="R23" s="251">
        <f t="shared" si="4"/>
        <v>0</v>
      </c>
      <c r="S23" s="216">
        <f t="shared" si="5"/>
        <v>0</v>
      </c>
      <c r="T23" s="102">
        <f t="shared" si="6"/>
        <v>0</v>
      </c>
      <c r="U23" s="216">
        <f t="shared" si="7"/>
        <v>0</v>
      </c>
      <c r="V23" s="99">
        <f>ROUND(IF($C23="12-month",$F23*$N23,IF($C23="9-month",$F23*$N23,IF($C23="summer",$N23*0.025*13*$F23,IF($C23="grad",$F23*$N23,IF($C23="hourly",$F23*$N23,)))))*((1+$T$1)),0)</f>
        <v>0</v>
      </c>
      <c r="W23" s="100">
        <f t="shared" si="8"/>
        <v>0</v>
      </c>
      <c r="X23" s="99">
        <f>ROUND(IF($C23="12-month",G23*$N23,IF($C23="9-month",G23*$N23,IF($C23="summer",$N23*0.025*13*G23,IF($C23="grad",G23*$N23,IF($C23="hourly",G23*$N23,)))))*(1+$T$1),0)</f>
        <v>0</v>
      </c>
      <c r="Y23" s="100">
        <f t="shared" si="9"/>
        <v>0</v>
      </c>
      <c r="Z23" s="102">
        <f t="shared" si="10"/>
        <v>0</v>
      </c>
      <c r="AA23" s="216">
        <f t="shared" si="11"/>
        <v>0</v>
      </c>
      <c r="AB23" s="266">
        <f>ROUND(IF($C23="12-month",H23*$N23,IF($C23="9-month",H23*$N23,IF($C23="summer",$N23*0.025*13*H23,IF($C23="grad",H23*$N23,IF($C23="hourly",H23*$N23,)))))*((1+$T$1)^2),0)</f>
        <v>0</v>
      </c>
      <c r="AC23" s="100">
        <f t="shared" si="12"/>
        <v>0</v>
      </c>
      <c r="AD23" s="99">
        <f>ROUND(IF($C23="12-month",I23*$N23,IF($C23="9-month",I23*$N23,IF($C23="summer",$N23*0.025*13*I23,IF($C23="grad",I23*$N23,IF($C23="hourly",I23*$N23,)))))*((1+$T$1)^2),0)</f>
        <v>0</v>
      </c>
      <c r="AE23" s="100">
        <f t="shared" si="13"/>
        <v>0</v>
      </c>
      <c r="AF23" s="99">
        <f t="shared" si="14"/>
        <v>0</v>
      </c>
      <c r="AG23" s="101">
        <f t="shared" si="15"/>
        <v>0</v>
      </c>
      <c r="AH23" s="99">
        <f>ROUND(IF($C23="12-month",J23*$N23,IF($C23="9-month",J23*$N23,IF($C23="summer",$N23*0.025*13*J23,IF($C23="grad",J23*$N23,IF($C23="hourly",J23*$N23,)))))*((1+$T$1)^3),0)</f>
        <v>0</v>
      </c>
      <c r="AI23" s="100">
        <f t="shared" si="16"/>
        <v>0</v>
      </c>
      <c r="AJ23" s="99">
        <f>ROUND(IF($C23="12-month",K23*$N23,IF($C23="9-month",K23*$N23,IF($C23="summer",$N23*0.025*13*K23,IF($C23="grad",K23*$N23,IF($C23="hourly",K23*$N23,)))))*((1+$T$1)^3),0)</f>
        <v>0</v>
      </c>
      <c r="AK23" s="100">
        <f t="shared" si="17"/>
        <v>0</v>
      </c>
      <c r="AL23" s="99">
        <f t="shared" si="18"/>
        <v>0</v>
      </c>
      <c r="AM23" s="101">
        <f t="shared" si="19"/>
        <v>0</v>
      </c>
      <c r="AN23" s="99">
        <f>ROUND(IF($C23="12-month",L23*$N23,IF($C23="9-month",L23*$N23,IF($C23="summer",$N23*0.025*13*L23,IF($C23="grad",L23*$N23,IF($C23="hourly",L23*$N23,)))))*((1+$T$1)^4),0)</f>
        <v>0</v>
      </c>
      <c r="AO23" s="100">
        <f t="shared" si="20"/>
        <v>0</v>
      </c>
      <c r="AP23" s="99">
        <f>ROUND(IF($C23="12-month",M23*$N23,IF($C23="9-month",M23*$N23,IF($C23="summer",$N23*0.025*13*M23,IF($C23="grad",M23*$N23,IF($C23="hourly",M23*$N23,)))))*((1+$T$1)^4),0)</f>
        <v>0</v>
      </c>
      <c r="AQ23" s="100">
        <f t="shared" si="21"/>
        <v>0</v>
      </c>
      <c r="AR23" s="102">
        <f t="shared" si="22"/>
        <v>0</v>
      </c>
      <c r="AS23" s="216">
        <f t="shared" si="23"/>
        <v>0</v>
      </c>
      <c r="AT23" s="99">
        <f t="shared" si="24"/>
        <v>0</v>
      </c>
      <c r="AU23" s="100">
        <f t="shared" si="25"/>
        <v>0</v>
      </c>
      <c r="AV23" s="99">
        <f t="shared" si="26"/>
        <v>0</v>
      </c>
      <c r="AW23" s="100">
        <f t="shared" si="27"/>
        <v>0</v>
      </c>
      <c r="AX23" s="102">
        <f t="shared" si="28"/>
        <v>0</v>
      </c>
      <c r="AY23" s="69"/>
      <c r="AZ23" s="103">
        <f t="shared" si="29"/>
        <v>0</v>
      </c>
      <c r="BA23" s="104">
        <f>AZ23*(1+$T$1)</f>
        <v>0</v>
      </c>
      <c r="BB23" s="104">
        <f>BA23*(1+$T$1)</f>
        <v>0</v>
      </c>
      <c r="BC23" s="104">
        <f>BB23*(1+$T$1)</f>
        <v>0</v>
      </c>
      <c r="BD23" s="105">
        <f>BC23*(1+$T$1)</f>
        <v>0</v>
      </c>
      <c r="BE23" s="110"/>
      <c r="BF23" s="111"/>
    </row>
    <row r="24" spans="1:58" hidden="1" outlineLevel="1">
      <c r="A24" s="108"/>
      <c r="B24" s="112"/>
      <c r="C24" s="247"/>
      <c r="D24" s="239">
        <v>0</v>
      </c>
      <c r="E24" s="240">
        <v>0</v>
      </c>
      <c r="F24" s="239">
        <v>0</v>
      </c>
      <c r="G24" s="240">
        <v>0</v>
      </c>
      <c r="H24" s="239">
        <v>0</v>
      </c>
      <c r="I24" s="240">
        <v>0</v>
      </c>
      <c r="J24" s="239">
        <v>0</v>
      </c>
      <c r="K24" s="240">
        <v>0</v>
      </c>
      <c r="L24" s="239">
        <v>0</v>
      </c>
      <c r="M24" s="240">
        <v>0</v>
      </c>
      <c r="N24" s="244">
        <v>0</v>
      </c>
      <c r="O24" s="101">
        <f t="shared" si="2"/>
        <v>0</v>
      </c>
      <c r="P24" s="99">
        <f t="shared" si="0"/>
        <v>0</v>
      </c>
      <c r="Q24" s="100">
        <f t="shared" si="3"/>
        <v>0</v>
      </c>
      <c r="R24" s="251">
        <f t="shared" si="4"/>
        <v>0</v>
      </c>
      <c r="S24" s="216">
        <f t="shared" si="5"/>
        <v>0</v>
      </c>
      <c r="T24" s="102">
        <f t="shared" si="6"/>
        <v>0</v>
      </c>
      <c r="U24" s="216">
        <f t="shared" si="7"/>
        <v>0</v>
      </c>
      <c r="V24" s="99">
        <f>ROUND(IF($C24="12-month",$F24*$N24,IF($C24="9-month",$F24*$N24,IF($C24="summer",$N24*0.025*13*$F24,IF($C24="grad",$F24*$N24,IF($C24="hourly",$F24*$N24,)))))*((1+$T$1)),0)</f>
        <v>0</v>
      </c>
      <c r="W24" s="100">
        <f t="shared" si="8"/>
        <v>0</v>
      </c>
      <c r="X24" s="99">
        <f>ROUND(IF($C24="12-month",G24*$N24,IF($C24="9-month",G24*$N24,IF($C24="summer",$N24*0.025*13*G24,IF($C24="grad",G24*$N24,IF($C24="hourly",G24*$N24,)))))*(1+$T$1),0)</f>
        <v>0</v>
      </c>
      <c r="Y24" s="100">
        <f t="shared" si="9"/>
        <v>0</v>
      </c>
      <c r="Z24" s="102">
        <f t="shared" si="10"/>
        <v>0</v>
      </c>
      <c r="AA24" s="216">
        <f t="shared" si="11"/>
        <v>0</v>
      </c>
      <c r="AB24" s="266">
        <f>ROUND(IF($C24="12-month",H24*$N24,IF($C24="9-month",H24*$N24,IF($C24="summer",$N24*0.025*13*H24,IF($C24="grad",H24*$N24,IF($C24="hourly",H24*$N24,)))))*((1+$T$1)^2),0)</f>
        <v>0</v>
      </c>
      <c r="AC24" s="100">
        <f t="shared" si="12"/>
        <v>0</v>
      </c>
      <c r="AD24" s="99">
        <f>ROUND(IF($C24="12-month",I24*$N24,IF($C24="9-month",I24*$N24,IF($C24="summer",$N24*0.025*13*I24,IF($C24="grad",I24*$N24,IF($C24="hourly",I24*$N24,)))))*((1+$T$1)^2),0)</f>
        <v>0</v>
      </c>
      <c r="AE24" s="100">
        <f t="shared" si="13"/>
        <v>0</v>
      </c>
      <c r="AF24" s="99">
        <f t="shared" si="14"/>
        <v>0</v>
      </c>
      <c r="AG24" s="101">
        <f t="shared" si="15"/>
        <v>0</v>
      </c>
      <c r="AH24" s="99">
        <f>ROUND(IF($C24="12-month",J24*$N24,IF($C24="9-month",J24*$N24,IF($C24="summer",$N24*0.025*13*J24,IF($C24="grad",J24*$N24,IF($C24="hourly",J24*$N24,)))))*((1+$T$1)^3),0)</f>
        <v>0</v>
      </c>
      <c r="AI24" s="100">
        <f t="shared" si="16"/>
        <v>0</v>
      </c>
      <c r="AJ24" s="99">
        <f>ROUND(IF($C24="12-month",K24*$N24,IF($C24="9-month",K24*$N24,IF($C24="summer",$N24*0.025*13*K24,IF($C24="grad",K24*$N24,IF($C24="hourly",K24*$N24,)))))*((1+$T$1)^3),0)</f>
        <v>0</v>
      </c>
      <c r="AK24" s="100">
        <f t="shared" si="17"/>
        <v>0</v>
      </c>
      <c r="AL24" s="99">
        <f t="shared" si="18"/>
        <v>0</v>
      </c>
      <c r="AM24" s="101">
        <f t="shared" si="19"/>
        <v>0</v>
      </c>
      <c r="AN24" s="99">
        <f>ROUND(IF($C24="12-month",L24*$N24,IF($C24="9-month",L24*$N24,IF($C24="summer",$N24*0.025*13*L24,IF($C24="grad",L24*$N24,IF($C24="hourly",L24*$N24,)))))*((1+$T$1)^4),0)</f>
        <v>0</v>
      </c>
      <c r="AO24" s="100">
        <f t="shared" si="20"/>
        <v>0</v>
      </c>
      <c r="AP24" s="99">
        <f>ROUND(IF($C24="12-month",M24*$N24,IF($C24="9-month",M24*$N24,IF($C24="summer",$N24*0.025*13*M24,IF($C24="grad",M24*$N24,IF($C24="hourly",M24*$N24,)))))*((1+$T$1)^4),0)</f>
        <v>0</v>
      </c>
      <c r="AQ24" s="100">
        <f t="shared" si="21"/>
        <v>0</v>
      </c>
      <c r="AR24" s="102">
        <f t="shared" si="22"/>
        <v>0</v>
      </c>
      <c r="AS24" s="216">
        <f t="shared" si="23"/>
        <v>0</v>
      </c>
      <c r="AT24" s="99">
        <f t="shared" si="24"/>
        <v>0</v>
      </c>
      <c r="AU24" s="100">
        <f t="shared" si="25"/>
        <v>0</v>
      </c>
      <c r="AV24" s="99">
        <f t="shared" si="26"/>
        <v>0</v>
      </c>
      <c r="AW24" s="100">
        <f t="shared" si="27"/>
        <v>0</v>
      </c>
      <c r="AX24" s="102">
        <f t="shared" si="28"/>
        <v>0</v>
      </c>
      <c r="AY24" s="69"/>
      <c r="AZ24" s="103">
        <f t="shared" si="29"/>
        <v>0</v>
      </c>
      <c r="BA24" s="104">
        <f>AZ24*(1+$T$1)</f>
        <v>0</v>
      </c>
      <c r="BB24" s="104">
        <f>BA24*(1+$T$1)</f>
        <v>0</v>
      </c>
      <c r="BC24" s="104">
        <f>BB24*(1+$T$1)</f>
        <v>0</v>
      </c>
      <c r="BD24" s="105">
        <f>BC24*(1+$T$1)</f>
        <v>0</v>
      </c>
      <c r="BE24" s="110"/>
      <c r="BF24" s="111"/>
    </row>
    <row r="25" spans="1:58" hidden="1" outlineLevel="1">
      <c r="A25" s="108"/>
      <c r="B25" s="112"/>
      <c r="C25" s="247"/>
      <c r="D25" s="239">
        <v>0</v>
      </c>
      <c r="E25" s="240">
        <v>0</v>
      </c>
      <c r="F25" s="239">
        <v>0</v>
      </c>
      <c r="G25" s="240">
        <v>0</v>
      </c>
      <c r="H25" s="239">
        <v>0</v>
      </c>
      <c r="I25" s="240">
        <v>0</v>
      </c>
      <c r="J25" s="239">
        <v>0</v>
      </c>
      <c r="K25" s="240">
        <v>0</v>
      </c>
      <c r="L25" s="239">
        <v>0</v>
      </c>
      <c r="M25" s="240">
        <v>0</v>
      </c>
      <c r="N25" s="244">
        <v>0</v>
      </c>
      <c r="O25" s="101">
        <f t="shared" si="2"/>
        <v>0</v>
      </c>
      <c r="P25" s="99">
        <f t="shared" si="0"/>
        <v>0</v>
      </c>
      <c r="Q25" s="100">
        <f t="shared" si="3"/>
        <v>0</v>
      </c>
      <c r="R25" s="251">
        <f t="shared" si="4"/>
        <v>0</v>
      </c>
      <c r="S25" s="216">
        <f t="shared" si="5"/>
        <v>0</v>
      </c>
      <c r="T25" s="102">
        <f t="shared" si="6"/>
        <v>0</v>
      </c>
      <c r="U25" s="216">
        <f t="shared" si="7"/>
        <v>0</v>
      </c>
      <c r="V25" s="99">
        <f>ROUND(IF($C25="12-month",$F25*$N25,IF($C25="9-month",$F25*$N25,IF($C25="summer",$N25*0.025*13*$F25,IF($C25="grad",$F25*$N25,IF($C25="hourly",$F25*$N25,)))))*((1+$T$1)),0)</f>
        <v>0</v>
      </c>
      <c r="W25" s="100">
        <f t="shared" si="8"/>
        <v>0</v>
      </c>
      <c r="X25" s="99">
        <f>ROUND(IF($C25="12-month",G25*$N25,IF($C25="9-month",G25*$N25,IF($C25="summer",$N25*0.025*13*G25,IF($C25="grad",G25*$N25,IF($C25="hourly",G25*$N25,)))))*(1+$T$1),0)</f>
        <v>0</v>
      </c>
      <c r="Y25" s="100">
        <f t="shared" si="9"/>
        <v>0</v>
      </c>
      <c r="Z25" s="102">
        <f t="shared" si="10"/>
        <v>0</v>
      </c>
      <c r="AA25" s="216">
        <f t="shared" si="11"/>
        <v>0</v>
      </c>
      <c r="AB25" s="266">
        <f>ROUND(IF($C25="12-month",H25*$N25,IF($C25="9-month",H25*$N25,IF($C25="summer",$N25*0.025*13*H25,IF($C25="grad",H25*$N25,IF($C25="hourly",H25*$N25,)))))*((1+$T$1)^2),0)</f>
        <v>0</v>
      </c>
      <c r="AC25" s="100">
        <f t="shared" si="12"/>
        <v>0</v>
      </c>
      <c r="AD25" s="99">
        <f>ROUND(IF($C25="12-month",I25*$N25,IF($C25="9-month",I25*$N25,IF($C25="summer",$N25*0.025*13*I25,IF($C25="grad",I25*$N25,IF($C25="hourly",I25*$N25,)))))*((1+$T$1)^2),0)</f>
        <v>0</v>
      </c>
      <c r="AE25" s="100">
        <f t="shared" si="13"/>
        <v>0</v>
      </c>
      <c r="AF25" s="99">
        <f t="shared" si="14"/>
        <v>0</v>
      </c>
      <c r="AG25" s="101">
        <f t="shared" si="15"/>
        <v>0</v>
      </c>
      <c r="AH25" s="99">
        <f>ROUND(IF($C25="12-month",J25*$N25,IF($C25="9-month",J25*$N25,IF($C25="summer",$N25*0.025*13*J25,IF($C25="grad",J25*$N25,IF($C25="hourly",J25*$N25,)))))*((1+$T$1)^3),0)</f>
        <v>0</v>
      </c>
      <c r="AI25" s="100">
        <f t="shared" si="16"/>
        <v>0</v>
      </c>
      <c r="AJ25" s="99">
        <f>ROUND(IF($C25="12-month",K25*$N25,IF($C25="9-month",K25*$N25,IF($C25="summer",$N25*0.025*13*K25,IF($C25="grad",K25*$N25,IF($C25="hourly",K25*$N25,)))))*((1+$T$1)^3),0)</f>
        <v>0</v>
      </c>
      <c r="AK25" s="100">
        <f t="shared" si="17"/>
        <v>0</v>
      </c>
      <c r="AL25" s="99">
        <f t="shared" si="18"/>
        <v>0</v>
      </c>
      <c r="AM25" s="101">
        <f t="shared" si="19"/>
        <v>0</v>
      </c>
      <c r="AN25" s="99">
        <f>ROUND(IF($C25="12-month",L25*$N25,IF($C25="9-month",L25*$N25,IF($C25="summer",$N25*0.025*13*L25,IF($C25="grad",L25*$N25,IF($C25="hourly",L25*$N25,)))))*((1+$T$1)^4),0)</f>
        <v>0</v>
      </c>
      <c r="AO25" s="100">
        <f t="shared" si="20"/>
        <v>0</v>
      </c>
      <c r="AP25" s="99">
        <f>ROUND(IF($C25="12-month",M25*$N25,IF($C25="9-month",M25*$N25,IF($C25="summer",$N25*0.025*13*M25,IF($C25="grad",M25*$N25,IF($C25="hourly",M25*$N25,)))))*((1+$T$1)^4),0)</f>
        <v>0</v>
      </c>
      <c r="AQ25" s="100">
        <f t="shared" si="21"/>
        <v>0</v>
      </c>
      <c r="AR25" s="102">
        <f t="shared" si="22"/>
        <v>0</v>
      </c>
      <c r="AS25" s="216">
        <f t="shared" si="23"/>
        <v>0</v>
      </c>
      <c r="AT25" s="99">
        <f t="shared" si="24"/>
        <v>0</v>
      </c>
      <c r="AU25" s="100">
        <f t="shared" si="25"/>
        <v>0</v>
      </c>
      <c r="AV25" s="99">
        <f t="shared" si="26"/>
        <v>0</v>
      </c>
      <c r="AW25" s="100">
        <f t="shared" si="27"/>
        <v>0</v>
      </c>
      <c r="AX25" s="102">
        <f t="shared" si="28"/>
        <v>0</v>
      </c>
      <c r="AY25" s="69"/>
      <c r="AZ25" s="103">
        <f t="shared" si="29"/>
        <v>0</v>
      </c>
      <c r="BA25" s="104">
        <f>AZ25*(1+$T$1)</f>
        <v>0</v>
      </c>
      <c r="BB25" s="104">
        <f>BA25*(1+$T$1)</f>
        <v>0</v>
      </c>
      <c r="BC25" s="104">
        <f>BB25*(1+$T$1)</f>
        <v>0</v>
      </c>
      <c r="BD25" s="105">
        <f>BC25*(1+$T$1)</f>
        <v>0</v>
      </c>
      <c r="BE25" s="110"/>
      <c r="BF25" s="111"/>
    </row>
    <row r="26" spans="1:58" hidden="1" outlineLevel="1">
      <c r="A26" s="108"/>
      <c r="B26" s="112"/>
      <c r="C26" s="247"/>
      <c r="D26" s="239">
        <v>0</v>
      </c>
      <c r="E26" s="240">
        <v>0</v>
      </c>
      <c r="F26" s="239">
        <v>0</v>
      </c>
      <c r="G26" s="240">
        <v>0</v>
      </c>
      <c r="H26" s="239">
        <v>0</v>
      </c>
      <c r="I26" s="240">
        <v>0</v>
      </c>
      <c r="J26" s="239">
        <v>0</v>
      </c>
      <c r="K26" s="240">
        <v>0</v>
      </c>
      <c r="L26" s="239">
        <v>0</v>
      </c>
      <c r="M26" s="240">
        <v>0</v>
      </c>
      <c r="N26" s="244">
        <v>0</v>
      </c>
      <c r="O26" s="101">
        <f t="shared" si="2"/>
        <v>0</v>
      </c>
      <c r="P26" s="99">
        <f t="shared" si="0"/>
        <v>0</v>
      </c>
      <c r="Q26" s="100">
        <f t="shared" si="3"/>
        <v>0</v>
      </c>
      <c r="R26" s="251">
        <f t="shared" si="4"/>
        <v>0</v>
      </c>
      <c r="S26" s="216">
        <f t="shared" si="5"/>
        <v>0</v>
      </c>
      <c r="T26" s="102">
        <f t="shared" si="6"/>
        <v>0</v>
      </c>
      <c r="U26" s="216">
        <f t="shared" si="7"/>
        <v>0</v>
      </c>
      <c r="V26" s="99">
        <f>ROUND(IF($C26="12-month",$F26*$N26,IF($C26="9-month",$F26*$N26,IF($C26="summer",$N26*0.025*13*$F26,IF($C26="grad",$F26*$N26,IF($C26="hourly",$F26*$N26,)))))*((1+$T$1)),0)</f>
        <v>0</v>
      </c>
      <c r="W26" s="100">
        <f t="shared" si="8"/>
        <v>0</v>
      </c>
      <c r="X26" s="99">
        <f>ROUND(IF($C26="12-month",G26*$N26,IF($C26="9-month",G26*$N26,IF($C26="summer",$N26*0.025*13*G26,IF($C26="grad",G26*$N26,IF($C26="hourly",G26*$N26,)))))*(1+$T$1),0)</f>
        <v>0</v>
      </c>
      <c r="Y26" s="100">
        <f t="shared" si="9"/>
        <v>0</v>
      </c>
      <c r="Z26" s="102">
        <f t="shared" si="10"/>
        <v>0</v>
      </c>
      <c r="AA26" s="216">
        <f t="shared" si="11"/>
        <v>0</v>
      </c>
      <c r="AB26" s="266">
        <f>ROUND(IF($C26="12-month",H26*$N26,IF($C26="9-month",H26*$N26,IF($C26="summer",$N26*0.025*13*H26,IF($C26="grad",H26*$N26,IF($C26="hourly",H26*$N26,)))))*((1+$T$1)^2),0)</f>
        <v>0</v>
      </c>
      <c r="AC26" s="100">
        <f t="shared" si="12"/>
        <v>0</v>
      </c>
      <c r="AD26" s="99">
        <f>ROUND(IF($C26="12-month",I26*$N26,IF($C26="9-month",I26*$N26,IF($C26="summer",$N26*0.025*13*I26,IF($C26="grad",I26*$N26,IF($C26="hourly",I26*$N26,)))))*((1+$T$1)^2),0)</f>
        <v>0</v>
      </c>
      <c r="AE26" s="100">
        <f t="shared" si="13"/>
        <v>0</v>
      </c>
      <c r="AF26" s="99">
        <f t="shared" si="14"/>
        <v>0</v>
      </c>
      <c r="AG26" s="101">
        <f t="shared" si="15"/>
        <v>0</v>
      </c>
      <c r="AH26" s="99">
        <f>ROUND(IF($C26="12-month",J26*$N26,IF($C26="9-month",J26*$N26,IF($C26="summer",$N26*0.025*13*J26,IF($C26="grad",J26*$N26,IF($C26="hourly",J26*$N26,)))))*((1+$T$1)^3),0)</f>
        <v>0</v>
      </c>
      <c r="AI26" s="100">
        <f t="shared" si="16"/>
        <v>0</v>
      </c>
      <c r="AJ26" s="99">
        <f>ROUND(IF($C26="12-month",K26*$N26,IF($C26="9-month",K26*$N26,IF($C26="summer",$N26*0.025*13*K26,IF($C26="grad",K26*$N26,IF($C26="hourly",K26*$N26,)))))*((1+$T$1)^3),0)</f>
        <v>0</v>
      </c>
      <c r="AK26" s="100">
        <f t="shared" si="17"/>
        <v>0</v>
      </c>
      <c r="AL26" s="99">
        <f t="shared" si="18"/>
        <v>0</v>
      </c>
      <c r="AM26" s="101">
        <f t="shared" si="19"/>
        <v>0</v>
      </c>
      <c r="AN26" s="99">
        <f>ROUND(IF($C26="12-month",L26*$N26,IF($C26="9-month",L26*$N26,IF($C26="summer",$N26*0.025*13*L26,IF($C26="grad",L26*$N26,IF($C26="hourly",L26*$N26,)))))*((1+$T$1)^4),0)</f>
        <v>0</v>
      </c>
      <c r="AO26" s="100">
        <f t="shared" si="20"/>
        <v>0</v>
      </c>
      <c r="AP26" s="99">
        <f>ROUND(IF($C26="12-month",M26*$N26,IF($C26="9-month",M26*$N26,IF($C26="summer",$N26*0.025*13*M26,IF($C26="grad",M26*$N26,IF($C26="hourly",M26*$N26,)))))*((1+$T$1)^4),0)</f>
        <v>0</v>
      </c>
      <c r="AQ26" s="100">
        <f t="shared" si="21"/>
        <v>0</v>
      </c>
      <c r="AR26" s="102">
        <f t="shared" si="22"/>
        <v>0</v>
      </c>
      <c r="AS26" s="216">
        <f t="shared" si="23"/>
        <v>0</v>
      </c>
      <c r="AT26" s="99">
        <f t="shared" si="24"/>
        <v>0</v>
      </c>
      <c r="AU26" s="100">
        <f t="shared" si="25"/>
        <v>0</v>
      </c>
      <c r="AV26" s="99">
        <f t="shared" si="26"/>
        <v>0</v>
      </c>
      <c r="AW26" s="100">
        <f t="shared" si="27"/>
        <v>0</v>
      </c>
      <c r="AX26" s="102">
        <f t="shared" si="28"/>
        <v>0</v>
      </c>
      <c r="AY26" s="69"/>
      <c r="AZ26" s="103">
        <f t="shared" si="29"/>
        <v>0</v>
      </c>
      <c r="BA26" s="104">
        <f>AZ26*(1+$T$1)</f>
        <v>0</v>
      </c>
      <c r="BB26" s="104">
        <f>BA26*(1+$T$1)</f>
        <v>0</v>
      </c>
      <c r="BC26" s="104">
        <f>BB26*(1+$T$1)</f>
        <v>0</v>
      </c>
      <c r="BD26" s="105">
        <f>BC26*(1+$T$1)</f>
        <v>0</v>
      </c>
      <c r="BE26" s="113"/>
      <c r="BF26" s="114"/>
    </row>
    <row r="27" spans="1:58" hidden="1" outlineLevel="1">
      <c r="A27" s="108"/>
      <c r="B27" s="112"/>
      <c r="C27" s="247"/>
      <c r="D27" s="239">
        <v>0</v>
      </c>
      <c r="E27" s="240">
        <v>0</v>
      </c>
      <c r="F27" s="239">
        <v>0</v>
      </c>
      <c r="G27" s="240">
        <v>0</v>
      </c>
      <c r="H27" s="239">
        <v>0</v>
      </c>
      <c r="I27" s="240">
        <v>0</v>
      </c>
      <c r="J27" s="239">
        <v>0</v>
      </c>
      <c r="K27" s="240">
        <v>0</v>
      </c>
      <c r="L27" s="239">
        <v>0</v>
      </c>
      <c r="M27" s="240">
        <v>0</v>
      </c>
      <c r="N27" s="244">
        <v>0</v>
      </c>
      <c r="O27" s="101">
        <f t="shared" si="2"/>
        <v>0</v>
      </c>
      <c r="P27" s="99">
        <f t="shared" si="0"/>
        <v>0</v>
      </c>
      <c r="Q27" s="100">
        <f t="shared" si="3"/>
        <v>0</v>
      </c>
      <c r="R27" s="251">
        <f t="shared" si="4"/>
        <v>0</v>
      </c>
      <c r="S27" s="216">
        <f t="shared" si="5"/>
        <v>0</v>
      </c>
      <c r="T27" s="102">
        <f t="shared" si="6"/>
        <v>0</v>
      </c>
      <c r="U27" s="216">
        <f t="shared" si="7"/>
        <v>0</v>
      </c>
      <c r="V27" s="99">
        <f>ROUND(IF($C27="12-month",$F27*$N27,IF($C27="9-month",$F27*$N27,IF($C27="summer",$N27*0.025*13*$F27,IF($C27="grad",$F27*$N27,IF($C27="hourly",$F27*$N27,)))))*((1+$T$1)),0)</f>
        <v>0</v>
      </c>
      <c r="W27" s="100">
        <f t="shared" si="8"/>
        <v>0</v>
      </c>
      <c r="X27" s="99">
        <f>ROUND(IF($C27="12-month",G27*$N27,IF($C27="9-month",G27*$N27,IF($C27="summer",$N27*0.025*13*G27,IF($C27="grad",G27*$N27,IF($C27="hourly",G27*$N27,)))))*(1+$T$1),0)</f>
        <v>0</v>
      </c>
      <c r="Y27" s="100">
        <f t="shared" si="9"/>
        <v>0</v>
      </c>
      <c r="Z27" s="102">
        <f t="shared" si="10"/>
        <v>0</v>
      </c>
      <c r="AA27" s="216">
        <f t="shared" si="11"/>
        <v>0</v>
      </c>
      <c r="AB27" s="266">
        <f>ROUND(IF($C27="12-month",H27*$N27,IF($C27="9-month",H27*$N27,IF($C27="summer",$N27*0.025*13*H27,IF($C27="grad",H27*$N27,IF($C27="hourly",H27*$N27,)))))*((1+$T$1)^2),0)</f>
        <v>0</v>
      </c>
      <c r="AC27" s="100">
        <f t="shared" si="12"/>
        <v>0</v>
      </c>
      <c r="AD27" s="99">
        <f>ROUND(IF($C27="12-month",I27*$N27,IF($C27="9-month",I27*$N27,IF($C27="summer",$N27*0.025*13*I27,IF($C27="grad",I27*$N27,IF($C27="hourly",I27*$N27,)))))*((1+$T$1)^2),0)</f>
        <v>0</v>
      </c>
      <c r="AE27" s="100">
        <f t="shared" si="13"/>
        <v>0</v>
      </c>
      <c r="AF27" s="99">
        <f t="shared" si="14"/>
        <v>0</v>
      </c>
      <c r="AG27" s="101">
        <f t="shared" si="15"/>
        <v>0</v>
      </c>
      <c r="AH27" s="99">
        <f>ROUND(IF($C27="12-month",J27*$N27,IF($C27="9-month",J27*$N27,IF($C27="summer",$N27*0.025*13*J27,IF($C27="grad",J27*$N27,IF($C27="hourly",J27*$N27,)))))*((1+$T$1)^3),0)</f>
        <v>0</v>
      </c>
      <c r="AI27" s="100">
        <f t="shared" si="16"/>
        <v>0</v>
      </c>
      <c r="AJ27" s="99">
        <f>ROUND(IF($C27="12-month",K27*$N27,IF($C27="9-month",K27*$N27,IF($C27="summer",$N27*0.025*13*K27,IF($C27="grad",K27*$N27,IF($C27="hourly",K27*$N27,)))))*((1+$T$1)^3),0)</f>
        <v>0</v>
      </c>
      <c r="AK27" s="100">
        <f t="shared" si="17"/>
        <v>0</v>
      </c>
      <c r="AL27" s="99">
        <f t="shared" si="18"/>
        <v>0</v>
      </c>
      <c r="AM27" s="101">
        <f t="shared" si="19"/>
        <v>0</v>
      </c>
      <c r="AN27" s="99">
        <f>ROUND(IF($C27="12-month",L27*$N27,IF($C27="9-month",L27*$N27,IF($C27="summer",$N27*0.025*13*L27,IF($C27="grad",L27*$N27,IF($C27="hourly",L27*$N27,)))))*((1+$T$1)^4),0)</f>
        <v>0</v>
      </c>
      <c r="AO27" s="100">
        <f t="shared" si="20"/>
        <v>0</v>
      </c>
      <c r="AP27" s="99">
        <f>ROUND(IF($C27="12-month",M27*$N27,IF($C27="9-month",M27*$N27,IF($C27="summer",$N27*0.025*13*M27,IF($C27="grad",M27*$N27,IF($C27="hourly",M27*$N27,)))))*((1+$T$1)^4),0)</f>
        <v>0</v>
      </c>
      <c r="AQ27" s="100">
        <f t="shared" si="21"/>
        <v>0</v>
      </c>
      <c r="AR27" s="102">
        <f t="shared" si="22"/>
        <v>0</v>
      </c>
      <c r="AS27" s="216">
        <f t="shared" si="23"/>
        <v>0</v>
      </c>
      <c r="AT27" s="99">
        <f t="shared" si="24"/>
        <v>0</v>
      </c>
      <c r="AU27" s="100">
        <f t="shared" si="25"/>
        <v>0</v>
      </c>
      <c r="AV27" s="99">
        <f t="shared" si="26"/>
        <v>0</v>
      </c>
      <c r="AW27" s="100">
        <f t="shared" si="27"/>
        <v>0</v>
      </c>
      <c r="AX27" s="102">
        <f t="shared" si="28"/>
        <v>0</v>
      </c>
      <c r="AY27" s="69"/>
      <c r="AZ27" s="103">
        <f t="shared" si="29"/>
        <v>0</v>
      </c>
      <c r="BA27" s="104">
        <f>AZ27*(1+$T$1)</f>
        <v>0</v>
      </c>
      <c r="BB27" s="104">
        <f>BA27*(1+$T$1)</f>
        <v>0</v>
      </c>
      <c r="BC27" s="104">
        <f>BB27*(1+$T$1)</f>
        <v>0</v>
      </c>
      <c r="BD27" s="105">
        <f>BC27*(1+$T$1)</f>
        <v>0</v>
      </c>
      <c r="BE27" s="106"/>
      <c r="BF27" s="107"/>
    </row>
    <row r="28" spans="1:58" hidden="1" outlineLevel="1">
      <c r="A28" s="108"/>
      <c r="B28" s="112"/>
      <c r="C28" s="247"/>
      <c r="D28" s="239">
        <v>0</v>
      </c>
      <c r="E28" s="240">
        <v>0</v>
      </c>
      <c r="F28" s="239">
        <v>0</v>
      </c>
      <c r="G28" s="240">
        <v>0</v>
      </c>
      <c r="H28" s="239">
        <v>0</v>
      </c>
      <c r="I28" s="240">
        <v>0</v>
      </c>
      <c r="J28" s="239">
        <v>0</v>
      </c>
      <c r="K28" s="240">
        <v>0</v>
      </c>
      <c r="L28" s="239">
        <v>0</v>
      </c>
      <c r="M28" s="240">
        <v>0</v>
      </c>
      <c r="N28" s="244">
        <v>0</v>
      </c>
      <c r="O28" s="101">
        <f t="shared" si="2"/>
        <v>0</v>
      </c>
      <c r="P28" s="99">
        <f t="shared" si="0"/>
        <v>0</v>
      </c>
      <c r="Q28" s="100">
        <f t="shared" si="3"/>
        <v>0</v>
      </c>
      <c r="R28" s="251">
        <f t="shared" si="4"/>
        <v>0</v>
      </c>
      <c r="S28" s="216">
        <f t="shared" si="5"/>
        <v>0</v>
      </c>
      <c r="T28" s="102">
        <f t="shared" si="6"/>
        <v>0</v>
      </c>
      <c r="U28" s="216">
        <f t="shared" si="7"/>
        <v>0</v>
      </c>
      <c r="V28" s="99">
        <f>ROUND(IF($C28="12-month",$F28*$N28,IF($C28="9-month",$F28*$N28,IF($C28="summer",$N28*0.025*13*$F28,IF($C28="grad",$F28*$N28,IF($C28="hourly",$F28*$N28,)))))*((1+$T$1)),0)</f>
        <v>0</v>
      </c>
      <c r="W28" s="100">
        <f t="shared" si="8"/>
        <v>0</v>
      </c>
      <c r="X28" s="99">
        <f>ROUND(IF($C28="12-month",G28*$N28,IF($C28="9-month",G28*$N28,IF($C28="summer",$N28*0.025*13*G28,IF($C28="grad",G28*$N28,IF($C28="hourly",G28*$N28,)))))*(1+$T$1),0)</f>
        <v>0</v>
      </c>
      <c r="Y28" s="100">
        <f t="shared" si="9"/>
        <v>0</v>
      </c>
      <c r="Z28" s="102">
        <f t="shared" si="10"/>
        <v>0</v>
      </c>
      <c r="AA28" s="216">
        <f t="shared" si="11"/>
        <v>0</v>
      </c>
      <c r="AB28" s="266">
        <f>ROUND(IF($C28="12-month",H28*$N28,IF($C28="9-month",H28*$N28,IF($C28="summer",$N28*0.025*13*H28,IF($C28="grad",H28*$N28,IF($C28="hourly",H28*$N28,)))))*((1+$T$1)^2),0)</f>
        <v>0</v>
      </c>
      <c r="AC28" s="100">
        <f t="shared" si="12"/>
        <v>0</v>
      </c>
      <c r="AD28" s="99">
        <f>ROUND(IF($C28="12-month",I28*$N28,IF($C28="9-month",I28*$N28,IF($C28="summer",$N28*0.025*13*I28,IF($C28="grad",I28*$N28,IF($C28="hourly",I28*$N28,)))))*((1+$T$1)^2),0)</f>
        <v>0</v>
      </c>
      <c r="AE28" s="100">
        <f t="shared" si="13"/>
        <v>0</v>
      </c>
      <c r="AF28" s="99">
        <f t="shared" si="14"/>
        <v>0</v>
      </c>
      <c r="AG28" s="101">
        <f t="shared" si="15"/>
        <v>0</v>
      </c>
      <c r="AH28" s="99">
        <f>ROUND(IF($C28="12-month",J28*$N28,IF($C28="9-month",J28*$N28,IF($C28="summer",$N28*0.025*13*J28,IF($C28="grad",J28*$N28,IF($C28="hourly",J28*$N28,)))))*((1+$T$1)^3),0)</f>
        <v>0</v>
      </c>
      <c r="AI28" s="100">
        <f t="shared" si="16"/>
        <v>0</v>
      </c>
      <c r="AJ28" s="99">
        <f>ROUND(IF($C28="12-month",K28*$N28,IF($C28="9-month",K28*$N28,IF($C28="summer",$N28*0.025*13*K28,IF($C28="grad",K28*$N28,IF($C28="hourly",K28*$N28,)))))*((1+$T$1)^3),0)</f>
        <v>0</v>
      </c>
      <c r="AK28" s="100">
        <f t="shared" si="17"/>
        <v>0</v>
      </c>
      <c r="AL28" s="99">
        <f t="shared" si="18"/>
        <v>0</v>
      </c>
      <c r="AM28" s="101">
        <f t="shared" si="19"/>
        <v>0</v>
      </c>
      <c r="AN28" s="99">
        <f>ROUND(IF($C28="12-month",L28*$N28,IF($C28="9-month",L28*$N28,IF($C28="summer",$N28*0.025*13*L28,IF($C28="grad",L28*$N28,IF($C28="hourly",L28*$N28,)))))*((1+$T$1)^4),0)</f>
        <v>0</v>
      </c>
      <c r="AO28" s="100">
        <f t="shared" si="20"/>
        <v>0</v>
      </c>
      <c r="AP28" s="99">
        <f>ROUND(IF($C28="12-month",M28*$N28,IF($C28="9-month",M28*$N28,IF($C28="summer",$N28*0.025*13*M28,IF($C28="grad",M28*$N28,IF($C28="hourly",M28*$N28,)))))*((1+$T$1)^4),0)</f>
        <v>0</v>
      </c>
      <c r="AQ28" s="100">
        <f t="shared" si="21"/>
        <v>0</v>
      </c>
      <c r="AR28" s="102">
        <f t="shared" si="22"/>
        <v>0</v>
      </c>
      <c r="AS28" s="216">
        <f t="shared" si="23"/>
        <v>0</v>
      </c>
      <c r="AT28" s="99">
        <f t="shared" si="24"/>
        <v>0</v>
      </c>
      <c r="AU28" s="100">
        <f t="shared" si="25"/>
        <v>0</v>
      </c>
      <c r="AV28" s="99">
        <f t="shared" si="26"/>
        <v>0</v>
      </c>
      <c r="AW28" s="100">
        <f t="shared" si="27"/>
        <v>0</v>
      </c>
      <c r="AX28" s="102">
        <f t="shared" si="28"/>
        <v>0</v>
      </c>
      <c r="AY28" s="69"/>
      <c r="AZ28" s="103">
        <f t="shared" si="29"/>
        <v>0</v>
      </c>
      <c r="BA28" s="104">
        <f>AZ28*(1+$T$1)</f>
        <v>0</v>
      </c>
      <c r="BB28" s="104">
        <f>BA28*(1+$T$1)</f>
        <v>0</v>
      </c>
      <c r="BC28" s="104">
        <f>BB28*(1+$T$1)</f>
        <v>0</v>
      </c>
      <c r="BD28" s="105">
        <f>BC28*(1+$T$1)</f>
        <v>0</v>
      </c>
      <c r="BE28" s="110"/>
      <c r="BF28" s="111"/>
    </row>
    <row r="29" spans="1:58" hidden="1" outlineLevel="1">
      <c r="A29" s="108"/>
      <c r="B29" s="112"/>
      <c r="C29" s="247"/>
      <c r="D29" s="239">
        <v>0</v>
      </c>
      <c r="E29" s="240">
        <v>0</v>
      </c>
      <c r="F29" s="239">
        <v>0</v>
      </c>
      <c r="G29" s="240">
        <v>0</v>
      </c>
      <c r="H29" s="239">
        <v>0</v>
      </c>
      <c r="I29" s="240">
        <v>0</v>
      </c>
      <c r="J29" s="239">
        <v>0</v>
      </c>
      <c r="K29" s="240">
        <v>0</v>
      </c>
      <c r="L29" s="239">
        <v>0</v>
      </c>
      <c r="M29" s="240">
        <v>0</v>
      </c>
      <c r="N29" s="244">
        <v>0</v>
      </c>
      <c r="O29" s="101">
        <f t="shared" si="2"/>
        <v>0</v>
      </c>
      <c r="P29" s="99">
        <f t="shared" si="0"/>
        <v>0</v>
      </c>
      <c r="Q29" s="100">
        <f t="shared" si="3"/>
        <v>0</v>
      </c>
      <c r="R29" s="251">
        <f t="shared" si="4"/>
        <v>0</v>
      </c>
      <c r="S29" s="216">
        <f t="shared" si="5"/>
        <v>0</v>
      </c>
      <c r="T29" s="102">
        <f t="shared" si="6"/>
        <v>0</v>
      </c>
      <c r="U29" s="216">
        <f t="shared" si="7"/>
        <v>0</v>
      </c>
      <c r="V29" s="99">
        <f>ROUND(IF($C29="12-month",$F29*$N29,IF($C29="9-month",$F29*$N29,IF($C29="summer",$N29*0.025*13*$F29,IF($C29="grad",$F29*$N29,IF($C29="hourly",$F29*$N29,)))))*((1+$T$1)),0)</f>
        <v>0</v>
      </c>
      <c r="W29" s="100">
        <f t="shared" si="8"/>
        <v>0</v>
      </c>
      <c r="X29" s="99">
        <f>ROUND(IF($C29="12-month",G29*$N29,IF($C29="9-month",G29*$N29,IF($C29="summer",$N29*0.025*13*G29,IF($C29="grad",G29*$N29,IF($C29="hourly",G29*$N29,)))))*(1+$T$1),0)</f>
        <v>0</v>
      </c>
      <c r="Y29" s="100">
        <f t="shared" si="9"/>
        <v>0</v>
      </c>
      <c r="Z29" s="102">
        <f t="shared" si="10"/>
        <v>0</v>
      </c>
      <c r="AA29" s="216">
        <f t="shared" si="11"/>
        <v>0</v>
      </c>
      <c r="AB29" s="266">
        <f>ROUND(IF($C29="12-month",H29*$N29,IF($C29="9-month",H29*$N29,IF($C29="summer",$N29*0.025*13*H29,IF($C29="grad",H29*$N29,IF($C29="hourly",H29*$N29,)))))*((1+$T$1)^2),0)</f>
        <v>0</v>
      </c>
      <c r="AC29" s="100">
        <f t="shared" si="12"/>
        <v>0</v>
      </c>
      <c r="AD29" s="99">
        <f>ROUND(IF($C29="12-month",I29*$N29,IF($C29="9-month",I29*$N29,IF($C29="summer",$N29*0.025*13*I29,IF($C29="grad",I29*$N29,IF($C29="hourly",I29*$N29,)))))*((1+$T$1)^2),0)</f>
        <v>0</v>
      </c>
      <c r="AE29" s="100">
        <f t="shared" si="13"/>
        <v>0</v>
      </c>
      <c r="AF29" s="99">
        <f t="shared" si="14"/>
        <v>0</v>
      </c>
      <c r="AG29" s="101">
        <f t="shared" si="15"/>
        <v>0</v>
      </c>
      <c r="AH29" s="99">
        <f>ROUND(IF($C29="12-month",J29*$N29,IF($C29="9-month",J29*$N29,IF($C29="summer",$N29*0.025*13*J29,IF($C29="grad",J29*$N29,IF($C29="hourly",J29*$N29,)))))*((1+$T$1)^3),0)</f>
        <v>0</v>
      </c>
      <c r="AI29" s="100">
        <f t="shared" si="16"/>
        <v>0</v>
      </c>
      <c r="AJ29" s="99">
        <f>ROUND(IF($C29="12-month",K29*$N29,IF($C29="9-month",K29*$N29,IF($C29="summer",$N29*0.025*13*K29,IF($C29="grad",K29*$N29,IF($C29="hourly",K29*$N29,)))))*((1+$T$1)^3),0)</f>
        <v>0</v>
      </c>
      <c r="AK29" s="100">
        <f t="shared" si="17"/>
        <v>0</v>
      </c>
      <c r="AL29" s="99">
        <f t="shared" si="18"/>
        <v>0</v>
      </c>
      <c r="AM29" s="101">
        <f t="shared" si="19"/>
        <v>0</v>
      </c>
      <c r="AN29" s="99">
        <f>ROUND(IF($C29="12-month",L29*$N29,IF($C29="9-month",L29*$N29,IF($C29="summer",$N29*0.025*13*L29,IF($C29="grad",L29*$N29,IF($C29="hourly",L29*$N29,)))))*((1+$T$1)^4),0)</f>
        <v>0</v>
      </c>
      <c r="AO29" s="100">
        <f t="shared" si="20"/>
        <v>0</v>
      </c>
      <c r="AP29" s="99">
        <f>ROUND(IF($C29="12-month",M29*$N29,IF($C29="9-month",M29*$N29,IF($C29="summer",$N29*0.025*13*M29,IF($C29="grad",M29*$N29,IF($C29="hourly",M29*$N29,)))))*((1+$T$1)^4),0)</f>
        <v>0</v>
      </c>
      <c r="AQ29" s="100">
        <f t="shared" si="21"/>
        <v>0</v>
      </c>
      <c r="AR29" s="102">
        <f t="shared" si="22"/>
        <v>0</v>
      </c>
      <c r="AS29" s="216">
        <f t="shared" si="23"/>
        <v>0</v>
      </c>
      <c r="AT29" s="99">
        <f t="shared" si="24"/>
        <v>0</v>
      </c>
      <c r="AU29" s="100">
        <f t="shared" si="25"/>
        <v>0</v>
      </c>
      <c r="AV29" s="99">
        <f t="shared" si="26"/>
        <v>0</v>
      </c>
      <c r="AW29" s="100">
        <f t="shared" si="27"/>
        <v>0</v>
      </c>
      <c r="AX29" s="102">
        <f t="shared" si="28"/>
        <v>0</v>
      </c>
      <c r="AY29" s="69"/>
      <c r="AZ29" s="103">
        <f t="shared" si="29"/>
        <v>0</v>
      </c>
      <c r="BA29" s="104">
        <f>AZ29*(1+$T$1)</f>
        <v>0</v>
      </c>
      <c r="BB29" s="104">
        <f>BA29*(1+$T$1)</f>
        <v>0</v>
      </c>
      <c r="BC29" s="104">
        <f>BB29*(1+$T$1)</f>
        <v>0</v>
      </c>
      <c r="BD29" s="105">
        <f>BC29*(1+$T$1)</f>
        <v>0</v>
      </c>
      <c r="BE29" s="110"/>
      <c r="BF29" s="111"/>
    </row>
    <row r="30" spans="1:58" hidden="1" outlineLevel="1">
      <c r="A30" s="108"/>
      <c r="B30" s="112"/>
      <c r="C30" s="247"/>
      <c r="D30" s="239">
        <v>0</v>
      </c>
      <c r="E30" s="240">
        <v>0</v>
      </c>
      <c r="F30" s="239">
        <v>0</v>
      </c>
      <c r="G30" s="240">
        <v>0</v>
      </c>
      <c r="H30" s="239">
        <v>0</v>
      </c>
      <c r="I30" s="240">
        <v>0</v>
      </c>
      <c r="J30" s="239">
        <v>0</v>
      </c>
      <c r="K30" s="240">
        <v>0</v>
      </c>
      <c r="L30" s="239">
        <v>0</v>
      </c>
      <c r="M30" s="240">
        <v>0</v>
      </c>
      <c r="N30" s="244">
        <v>0</v>
      </c>
      <c r="O30" s="101">
        <f t="shared" si="2"/>
        <v>0</v>
      </c>
      <c r="P30" s="99">
        <f t="shared" si="0"/>
        <v>0</v>
      </c>
      <c r="Q30" s="100">
        <f t="shared" si="3"/>
        <v>0</v>
      </c>
      <c r="R30" s="251">
        <f t="shared" si="4"/>
        <v>0</v>
      </c>
      <c r="S30" s="216">
        <f t="shared" si="5"/>
        <v>0</v>
      </c>
      <c r="T30" s="102">
        <f t="shared" si="6"/>
        <v>0</v>
      </c>
      <c r="U30" s="216">
        <f t="shared" si="7"/>
        <v>0</v>
      </c>
      <c r="V30" s="99">
        <f>ROUND(IF($C30="12-month",$F30*$N30,IF($C30="9-month",$F30*$N30,IF($C30="summer",$N30*0.025*13*$F30,IF($C30="grad",$F30*$N30,IF($C30="hourly",$F30*$N30,)))))*((1+$T$1)),0)</f>
        <v>0</v>
      </c>
      <c r="W30" s="100">
        <f t="shared" si="8"/>
        <v>0</v>
      </c>
      <c r="X30" s="99">
        <f>ROUND(IF($C30="12-month",G30*$N30,IF($C30="9-month",G30*$N30,IF($C30="summer",$N30*0.025*13*G30,IF($C30="grad",G30*$N30,IF($C30="hourly",G30*$N30,)))))*(1+$T$1),0)</f>
        <v>0</v>
      </c>
      <c r="Y30" s="100">
        <f t="shared" si="9"/>
        <v>0</v>
      </c>
      <c r="Z30" s="102">
        <f t="shared" si="10"/>
        <v>0</v>
      </c>
      <c r="AA30" s="216">
        <f t="shared" si="11"/>
        <v>0</v>
      </c>
      <c r="AB30" s="266">
        <f>ROUND(IF($C30="12-month",H30*$N30,IF($C30="9-month",H30*$N30,IF($C30="summer",$N30*0.025*13*H30,IF($C30="grad",H30*$N30,IF($C30="hourly",H30*$N30,)))))*((1+$T$1)^2),0)</f>
        <v>0</v>
      </c>
      <c r="AC30" s="100">
        <f t="shared" si="12"/>
        <v>0</v>
      </c>
      <c r="AD30" s="99">
        <f>ROUND(IF($C30="12-month",I30*$N30,IF($C30="9-month",I30*$N30,IF($C30="summer",$N30*0.025*13*I30,IF($C30="grad",I30*$N30,IF($C30="hourly",I30*$N30,)))))*((1+$T$1)^2),0)</f>
        <v>0</v>
      </c>
      <c r="AE30" s="100">
        <f t="shared" si="13"/>
        <v>0</v>
      </c>
      <c r="AF30" s="99">
        <f t="shared" si="14"/>
        <v>0</v>
      </c>
      <c r="AG30" s="101">
        <f t="shared" si="15"/>
        <v>0</v>
      </c>
      <c r="AH30" s="99">
        <f>ROUND(IF($C30="12-month",J30*$N30,IF($C30="9-month",J30*$N30,IF($C30="summer",$N30*0.025*13*J30,IF($C30="grad",J30*$N30,IF($C30="hourly",J30*$N30,)))))*((1+$T$1)^3),0)</f>
        <v>0</v>
      </c>
      <c r="AI30" s="100">
        <f t="shared" si="16"/>
        <v>0</v>
      </c>
      <c r="AJ30" s="99">
        <f>ROUND(IF($C30="12-month",K30*$N30,IF($C30="9-month",K30*$N30,IF($C30="summer",$N30*0.025*13*K30,IF($C30="grad",K30*$N30,IF($C30="hourly",K30*$N30,)))))*((1+$T$1)^3),0)</f>
        <v>0</v>
      </c>
      <c r="AK30" s="100">
        <f t="shared" si="17"/>
        <v>0</v>
      </c>
      <c r="AL30" s="99">
        <f t="shared" si="18"/>
        <v>0</v>
      </c>
      <c r="AM30" s="101">
        <f t="shared" si="19"/>
        <v>0</v>
      </c>
      <c r="AN30" s="99">
        <f>ROUND(IF($C30="12-month",L30*$N30,IF($C30="9-month",L30*$N30,IF($C30="summer",$N30*0.025*13*L30,IF($C30="grad",L30*$N30,IF($C30="hourly",L30*$N30,)))))*((1+$T$1)^4),0)</f>
        <v>0</v>
      </c>
      <c r="AO30" s="100">
        <f t="shared" si="20"/>
        <v>0</v>
      </c>
      <c r="AP30" s="99">
        <f>ROUND(IF($C30="12-month",M30*$N30,IF($C30="9-month",M30*$N30,IF($C30="summer",$N30*0.025*13*M30,IF($C30="grad",M30*$N30,IF($C30="hourly",M30*$N30,)))))*((1+$T$1)^4),0)</f>
        <v>0</v>
      </c>
      <c r="AQ30" s="100">
        <f t="shared" si="21"/>
        <v>0</v>
      </c>
      <c r="AR30" s="102">
        <f t="shared" si="22"/>
        <v>0</v>
      </c>
      <c r="AS30" s="216">
        <f t="shared" si="23"/>
        <v>0</v>
      </c>
      <c r="AT30" s="99">
        <f t="shared" si="24"/>
        <v>0</v>
      </c>
      <c r="AU30" s="100">
        <f t="shared" si="25"/>
        <v>0</v>
      </c>
      <c r="AV30" s="99">
        <f t="shared" si="26"/>
        <v>0</v>
      </c>
      <c r="AW30" s="100">
        <f t="shared" si="27"/>
        <v>0</v>
      </c>
      <c r="AX30" s="102">
        <f t="shared" si="28"/>
        <v>0</v>
      </c>
      <c r="AY30" s="69"/>
      <c r="AZ30" s="103">
        <f t="shared" si="29"/>
        <v>0</v>
      </c>
      <c r="BA30" s="104">
        <f>AZ30*(1+$T$1)</f>
        <v>0</v>
      </c>
      <c r="BB30" s="104">
        <f>BA30*(1+$T$1)</f>
        <v>0</v>
      </c>
      <c r="BC30" s="104">
        <f>BB30*(1+$T$1)</f>
        <v>0</v>
      </c>
      <c r="BD30" s="105">
        <f>BC30*(1+$T$1)</f>
        <v>0</v>
      </c>
      <c r="BE30" s="110"/>
      <c r="BF30" s="111"/>
    </row>
    <row r="31" spans="1:58" hidden="1" outlineLevel="1">
      <c r="A31" s="108"/>
      <c r="B31" s="112"/>
      <c r="C31" s="247"/>
      <c r="D31" s="239">
        <v>0</v>
      </c>
      <c r="E31" s="240">
        <v>0</v>
      </c>
      <c r="F31" s="239">
        <v>0</v>
      </c>
      <c r="G31" s="240">
        <v>0</v>
      </c>
      <c r="H31" s="239">
        <v>0</v>
      </c>
      <c r="I31" s="240">
        <v>0</v>
      </c>
      <c r="J31" s="239">
        <v>0</v>
      </c>
      <c r="K31" s="240">
        <v>0</v>
      </c>
      <c r="L31" s="239">
        <v>0</v>
      </c>
      <c r="M31" s="240">
        <v>0</v>
      </c>
      <c r="N31" s="244">
        <v>0</v>
      </c>
      <c r="O31" s="101">
        <f t="shared" si="2"/>
        <v>0</v>
      </c>
      <c r="P31" s="99">
        <f t="shared" si="0"/>
        <v>0</v>
      </c>
      <c r="Q31" s="100">
        <f t="shared" si="3"/>
        <v>0</v>
      </c>
      <c r="R31" s="251">
        <f t="shared" si="4"/>
        <v>0</v>
      </c>
      <c r="S31" s="216">
        <f t="shared" si="5"/>
        <v>0</v>
      </c>
      <c r="T31" s="102">
        <f t="shared" si="6"/>
        <v>0</v>
      </c>
      <c r="U31" s="216">
        <f t="shared" si="7"/>
        <v>0</v>
      </c>
      <c r="V31" s="99">
        <f>ROUND(IF($C31="12-month",$F31*$N31,IF($C31="9-month",$F31*$N31,IF($C31="summer",$N31*0.025*13*$F31,IF($C31="grad",$F31*$N31,IF($C31="hourly",$F31*$N31,)))))*((1+$T$1)),0)</f>
        <v>0</v>
      </c>
      <c r="W31" s="100">
        <f t="shared" si="8"/>
        <v>0</v>
      </c>
      <c r="X31" s="99">
        <f>ROUND(IF($C31="12-month",G31*$N31,IF($C31="9-month",G31*$N31,IF($C31="summer",$N31*0.025*13*G31,IF($C31="grad",G31*$N31,IF($C31="hourly",G31*$N31,)))))*(1+$T$1),0)</f>
        <v>0</v>
      </c>
      <c r="Y31" s="100">
        <f t="shared" si="9"/>
        <v>0</v>
      </c>
      <c r="Z31" s="102">
        <f t="shared" si="10"/>
        <v>0</v>
      </c>
      <c r="AA31" s="216">
        <f t="shared" si="11"/>
        <v>0</v>
      </c>
      <c r="AB31" s="266">
        <f>ROUND(IF($C31="12-month",H31*$N31,IF($C31="9-month",H31*$N31,IF($C31="summer",$N31*0.025*13*H31,IF($C31="grad",H31*$N31,IF($C31="hourly",H31*$N31,)))))*((1+$T$1)^2),0)</f>
        <v>0</v>
      </c>
      <c r="AC31" s="100">
        <f t="shared" si="12"/>
        <v>0</v>
      </c>
      <c r="AD31" s="99">
        <f>ROUND(IF($C31="12-month",I31*$N31,IF($C31="9-month",I31*$N31,IF($C31="summer",$N31*0.025*13*I31,IF($C31="grad",I31*$N31,IF($C31="hourly",I31*$N31,)))))*((1+$T$1)^2),0)</f>
        <v>0</v>
      </c>
      <c r="AE31" s="100">
        <f t="shared" si="13"/>
        <v>0</v>
      </c>
      <c r="AF31" s="99">
        <f t="shared" si="14"/>
        <v>0</v>
      </c>
      <c r="AG31" s="101">
        <f t="shared" si="15"/>
        <v>0</v>
      </c>
      <c r="AH31" s="99">
        <f>ROUND(IF($C31="12-month",J31*$N31,IF($C31="9-month",J31*$N31,IF($C31="summer",$N31*0.025*13*J31,IF($C31="grad",J31*$N31,IF($C31="hourly",J31*$N31,)))))*((1+$T$1)^3),0)</f>
        <v>0</v>
      </c>
      <c r="AI31" s="100">
        <f t="shared" si="16"/>
        <v>0</v>
      </c>
      <c r="AJ31" s="99">
        <f>ROUND(IF($C31="12-month",K31*$N31,IF($C31="9-month",K31*$N31,IF($C31="summer",$N31*0.025*13*K31,IF($C31="grad",K31*$N31,IF($C31="hourly",K31*$N31,)))))*((1+$T$1)^3),0)</f>
        <v>0</v>
      </c>
      <c r="AK31" s="100">
        <f t="shared" si="17"/>
        <v>0</v>
      </c>
      <c r="AL31" s="99">
        <f t="shared" si="18"/>
        <v>0</v>
      </c>
      <c r="AM31" s="101">
        <f t="shared" si="19"/>
        <v>0</v>
      </c>
      <c r="AN31" s="99">
        <f>ROUND(IF($C31="12-month",L31*$N31,IF($C31="9-month",L31*$N31,IF($C31="summer",$N31*0.025*13*L31,IF($C31="grad",L31*$N31,IF($C31="hourly",L31*$N31,)))))*((1+$T$1)^4),0)</f>
        <v>0</v>
      </c>
      <c r="AO31" s="100">
        <f t="shared" si="20"/>
        <v>0</v>
      </c>
      <c r="AP31" s="99">
        <f>ROUND(IF($C31="12-month",M31*$N31,IF($C31="9-month",M31*$N31,IF($C31="summer",$N31*0.025*13*M31,IF($C31="grad",M31*$N31,IF($C31="hourly",M31*$N31,)))))*((1+$T$1)^4),0)</f>
        <v>0</v>
      </c>
      <c r="AQ31" s="100">
        <f t="shared" si="21"/>
        <v>0</v>
      </c>
      <c r="AR31" s="102">
        <f t="shared" si="22"/>
        <v>0</v>
      </c>
      <c r="AS31" s="216">
        <f t="shared" si="23"/>
        <v>0</v>
      </c>
      <c r="AT31" s="99">
        <f t="shared" si="24"/>
        <v>0</v>
      </c>
      <c r="AU31" s="100">
        <f t="shared" si="25"/>
        <v>0</v>
      </c>
      <c r="AV31" s="99">
        <f t="shared" si="26"/>
        <v>0</v>
      </c>
      <c r="AW31" s="100">
        <f t="shared" si="27"/>
        <v>0</v>
      </c>
      <c r="AX31" s="102">
        <f t="shared" si="28"/>
        <v>0</v>
      </c>
      <c r="AY31" s="69"/>
      <c r="AZ31" s="103">
        <f t="shared" si="29"/>
        <v>0</v>
      </c>
      <c r="BA31" s="104">
        <f>AZ31*(1+$T$1)</f>
        <v>0</v>
      </c>
      <c r="BB31" s="104">
        <f>BA31*(1+$T$1)</f>
        <v>0</v>
      </c>
      <c r="BC31" s="104">
        <f>BB31*(1+$T$1)</f>
        <v>0</v>
      </c>
      <c r="BD31" s="105">
        <f>BC31*(1+$T$1)</f>
        <v>0</v>
      </c>
      <c r="BE31" s="110"/>
      <c r="BF31" s="111"/>
    </row>
    <row r="32" spans="1:58" hidden="1" outlineLevel="1">
      <c r="A32" s="108"/>
      <c r="B32" s="112"/>
      <c r="C32" s="247"/>
      <c r="D32" s="239">
        <v>0</v>
      </c>
      <c r="E32" s="240">
        <v>0</v>
      </c>
      <c r="F32" s="239">
        <v>0</v>
      </c>
      <c r="G32" s="240">
        <v>0</v>
      </c>
      <c r="H32" s="239">
        <v>0</v>
      </c>
      <c r="I32" s="240">
        <v>0</v>
      </c>
      <c r="J32" s="239">
        <v>0</v>
      </c>
      <c r="K32" s="240">
        <v>0</v>
      </c>
      <c r="L32" s="239">
        <v>0</v>
      </c>
      <c r="M32" s="240">
        <v>0</v>
      </c>
      <c r="N32" s="244">
        <v>0</v>
      </c>
      <c r="O32" s="101">
        <f t="shared" si="2"/>
        <v>0</v>
      </c>
      <c r="P32" s="99">
        <f t="shared" si="0"/>
        <v>0</v>
      </c>
      <c r="Q32" s="100">
        <f t="shared" si="3"/>
        <v>0</v>
      </c>
      <c r="R32" s="251">
        <f t="shared" si="4"/>
        <v>0</v>
      </c>
      <c r="S32" s="216">
        <f t="shared" si="5"/>
        <v>0</v>
      </c>
      <c r="T32" s="102">
        <f t="shared" si="6"/>
        <v>0</v>
      </c>
      <c r="U32" s="216">
        <f t="shared" si="7"/>
        <v>0</v>
      </c>
      <c r="V32" s="99">
        <f>ROUND(IF($C32="12-month",$F32*$N32,IF($C32="9-month",$F32*$N32,IF($C32="summer",$N32*0.025*13*$F32,IF($C32="grad",$F32*$N32,IF($C32="hourly",$F32*$N32,)))))*((1+$T$1)),0)</f>
        <v>0</v>
      </c>
      <c r="W32" s="100">
        <f t="shared" si="8"/>
        <v>0</v>
      </c>
      <c r="X32" s="99">
        <f>ROUND(IF($C32="12-month",G32*$N32,IF($C32="9-month",G32*$N32,IF($C32="summer",$N32*0.025*13*G32,IF($C32="grad",G32*$N32,IF($C32="hourly",G32*$N32,)))))*(1+$T$1),0)</f>
        <v>0</v>
      </c>
      <c r="Y32" s="100">
        <f t="shared" si="9"/>
        <v>0</v>
      </c>
      <c r="Z32" s="102">
        <f t="shared" si="10"/>
        <v>0</v>
      </c>
      <c r="AA32" s="216">
        <f t="shared" si="11"/>
        <v>0</v>
      </c>
      <c r="AB32" s="266">
        <f>ROUND(IF($C32="12-month",H32*$N32,IF($C32="9-month",H32*$N32,IF($C32="summer",$N32*0.025*13*H32,IF($C32="grad",H32*$N32,IF($C32="hourly",H32*$N32,)))))*((1+$T$1)^2),0)</f>
        <v>0</v>
      </c>
      <c r="AC32" s="100">
        <f t="shared" si="12"/>
        <v>0</v>
      </c>
      <c r="AD32" s="99">
        <f>ROUND(IF($C32="12-month",I32*$N32,IF($C32="9-month",I32*$N32,IF($C32="summer",$N32*0.025*13*I32,IF($C32="grad",I32*$N32,IF($C32="hourly",I32*$N32,)))))*((1+$T$1)^2),0)</f>
        <v>0</v>
      </c>
      <c r="AE32" s="100">
        <f t="shared" si="13"/>
        <v>0</v>
      </c>
      <c r="AF32" s="99">
        <f t="shared" si="14"/>
        <v>0</v>
      </c>
      <c r="AG32" s="101">
        <f t="shared" si="15"/>
        <v>0</v>
      </c>
      <c r="AH32" s="99">
        <f>ROUND(IF($C32="12-month",J32*$N32,IF($C32="9-month",J32*$N32,IF($C32="summer",$N32*0.025*13*J32,IF($C32="grad",J32*$N32,IF($C32="hourly",J32*$N32,)))))*((1+$T$1)^3),0)</f>
        <v>0</v>
      </c>
      <c r="AI32" s="100">
        <f t="shared" si="16"/>
        <v>0</v>
      </c>
      <c r="AJ32" s="99">
        <f>ROUND(IF($C32="12-month",K32*$N32,IF($C32="9-month",K32*$N32,IF($C32="summer",$N32*0.025*13*K32,IF($C32="grad",K32*$N32,IF($C32="hourly",K32*$N32,)))))*((1+$T$1)^3),0)</f>
        <v>0</v>
      </c>
      <c r="AK32" s="100">
        <f t="shared" si="17"/>
        <v>0</v>
      </c>
      <c r="AL32" s="99">
        <f t="shared" si="18"/>
        <v>0</v>
      </c>
      <c r="AM32" s="101">
        <f t="shared" si="19"/>
        <v>0</v>
      </c>
      <c r="AN32" s="99">
        <f>ROUND(IF($C32="12-month",L32*$N32,IF($C32="9-month",L32*$N32,IF($C32="summer",$N32*0.025*13*L32,IF($C32="grad",L32*$N32,IF($C32="hourly",L32*$N32,)))))*((1+$T$1)^4),0)</f>
        <v>0</v>
      </c>
      <c r="AO32" s="100">
        <f t="shared" si="20"/>
        <v>0</v>
      </c>
      <c r="AP32" s="99">
        <f>ROUND(IF($C32="12-month",M32*$N32,IF($C32="9-month",M32*$N32,IF($C32="summer",$N32*0.025*13*M32,IF($C32="grad",M32*$N32,IF($C32="hourly",M32*$N32,)))))*((1+$T$1)^4),0)</f>
        <v>0</v>
      </c>
      <c r="AQ32" s="100">
        <f t="shared" si="21"/>
        <v>0</v>
      </c>
      <c r="AR32" s="102">
        <f t="shared" si="22"/>
        <v>0</v>
      </c>
      <c r="AS32" s="216">
        <f t="shared" si="23"/>
        <v>0</v>
      </c>
      <c r="AT32" s="99">
        <f t="shared" si="24"/>
        <v>0</v>
      </c>
      <c r="AU32" s="100">
        <f t="shared" si="25"/>
        <v>0</v>
      </c>
      <c r="AV32" s="99">
        <f t="shared" si="26"/>
        <v>0</v>
      </c>
      <c r="AW32" s="100">
        <f t="shared" si="27"/>
        <v>0</v>
      </c>
      <c r="AX32" s="102">
        <f t="shared" si="28"/>
        <v>0</v>
      </c>
      <c r="AY32" s="69"/>
      <c r="AZ32" s="103">
        <f t="shared" si="29"/>
        <v>0</v>
      </c>
      <c r="BA32" s="104">
        <f>AZ32*(1+$T$1)</f>
        <v>0</v>
      </c>
      <c r="BB32" s="104">
        <f>BA32*(1+$T$1)</f>
        <v>0</v>
      </c>
      <c r="BC32" s="104">
        <f>BB32*(1+$T$1)</f>
        <v>0</v>
      </c>
      <c r="BD32" s="105">
        <f>BC32*(1+$T$1)</f>
        <v>0</v>
      </c>
      <c r="BE32" s="110"/>
      <c r="BF32" s="111"/>
    </row>
    <row r="33" spans="1:58" hidden="1" outlineLevel="1">
      <c r="A33" s="108"/>
      <c r="B33" s="112"/>
      <c r="C33" s="247"/>
      <c r="D33" s="239">
        <v>0.5</v>
      </c>
      <c r="E33" s="240">
        <v>0.5</v>
      </c>
      <c r="F33" s="239">
        <v>0.5</v>
      </c>
      <c r="G33" s="240">
        <v>0.5</v>
      </c>
      <c r="H33" s="239">
        <v>0.5</v>
      </c>
      <c r="I33" s="240">
        <v>0.5</v>
      </c>
      <c r="J33" s="239">
        <v>0.5</v>
      </c>
      <c r="K33" s="240">
        <v>0.5</v>
      </c>
      <c r="L33" s="239">
        <v>0.5</v>
      </c>
      <c r="M33" s="240">
        <v>0.5</v>
      </c>
      <c r="N33" s="244">
        <v>0</v>
      </c>
      <c r="O33" s="101">
        <f t="shared" si="2"/>
        <v>0</v>
      </c>
      <c r="P33" s="99">
        <f t="shared" si="0"/>
        <v>0</v>
      </c>
      <c r="Q33" s="100">
        <f t="shared" si="3"/>
        <v>0</v>
      </c>
      <c r="R33" s="251">
        <f t="shared" si="4"/>
        <v>0</v>
      </c>
      <c r="S33" s="216">
        <f t="shared" si="5"/>
        <v>0</v>
      </c>
      <c r="T33" s="102">
        <f t="shared" si="6"/>
        <v>0</v>
      </c>
      <c r="U33" s="216">
        <f t="shared" si="7"/>
        <v>0</v>
      </c>
      <c r="V33" s="99">
        <f>ROUND(IF($C33="12-month",$F33*$N33,IF($C33="9-month",$F33*$N33,IF($C33="summer",$N33*0.025*13*$F33,IF($C33="grad",$F33*$N33,IF($C33="hourly",$F33*$N33,)))))*((1+$T$1)),0)</f>
        <v>0</v>
      </c>
      <c r="W33" s="100">
        <f t="shared" si="8"/>
        <v>0</v>
      </c>
      <c r="X33" s="99">
        <f>ROUND(IF($C33="12-month",G33*$N33,IF($C33="9-month",G33*$N33,IF($C33="summer",$N33*0.025*13*G33,IF($C33="grad",G33*$N33,IF($C33="hourly",G33*$N33,)))))*(1+$T$1),0)</f>
        <v>0</v>
      </c>
      <c r="Y33" s="100">
        <f t="shared" si="9"/>
        <v>0</v>
      </c>
      <c r="Z33" s="102">
        <f t="shared" si="10"/>
        <v>0</v>
      </c>
      <c r="AA33" s="216">
        <f t="shared" si="11"/>
        <v>0</v>
      </c>
      <c r="AB33" s="266">
        <f>ROUND(IF($C33="12-month",H33*$N33,IF($C33="9-month",H33*$N33,IF($C33="summer",$N33*0.025*13*H33,IF($C33="grad",H33*$N33,IF($C33="hourly",H33*$N33,)))))*((1+$T$1)^2),0)</f>
        <v>0</v>
      </c>
      <c r="AC33" s="100">
        <f t="shared" si="12"/>
        <v>0</v>
      </c>
      <c r="AD33" s="99">
        <f>ROUND(IF($C33="12-month",I33*$N33,IF($C33="9-month",I33*$N33,IF($C33="summer",$N33*0.025*13*I33,IF($C33="grad",I33*$N33,IF($C33="hourly",I33*$N33,)))))*((1+$T$1)^2),0)</f>
        <v>0</v>
      </c>
      <c r="AE33" s="100">
        <f t="shared" si="13"/>
        <v>0</v>
      </c>
      <c r="AF33" s="99">
        <f t="shared" si="14"/>
        <v>0</v>
      </c>
      <c r="AG33" s="101">
        <f t="shared" si="15"/>
        <v>0</v>
      </c>
      <c r="AH33" s="99">
        <f>ROUND(IF($C33="12-month",J33*$N33,IF($C33="9-month",J33*$N33,IF($C33="summer",$N33*0.025*13*J33,IF($C33="grad",J33*$N33,IF($C33="hourly",J33*$N33,)))))*((1+$T$1)^3),0)</f>
        <v>0</v>
      </c>
      <c r="AI33" s="100">
        <f t="shared" si="16"/>
        <v>0</v>
      </c>
      <c r="AJ33" s="99">
        <f>ROUND(IF($C33="12-month",K33*$N33,IF($C33="9-month",K33*$N33,IF($C33="summer",$N33*0.025*13*K33,IF($C33="grad",K33*$N33,IF($C33="hourly",K33*$N33,)))))*((1+$T$1)^3),0)</f>
        <v>0</v>
      </c>
      <c r="AK33" s="100">
        <f t="shared" si="17"/>
        <v>0</v>
      </c>
      <c r="AL33" s="99">
        <f t="shared" si="18"/>
        <v>0</v>
      </c>
      <c r="AM33" s="101">
        <f t="shared" si="19"/>
        <v>0</v>
      </c>
      <c r="AN33" s="99">
        <f>ROUND(IF($C33="12-month",L33*$N33,IF($C33="9-month",L33*$N33,IF($C33="summer",$N33*0.025*13*L33,IF($C33="grad",L33*$N33,IF($C33="hourly",L33*$N33,)))))*((1+$T$1)^4),0)</f>
        <v>0</v>
      </c>
      <c r="AO33" s="100">
        <f t="shared" si="20"/>
        <v>0</v>
      </c>
      <c r="AP33" s="99">
        <f>ROUND(IF($C33="12-month",M33*$N33,IF($C33="9-month",M33*$N33,IF($C33="summer",$N33*0.025*13*M33,IF($C33="grad",M33*$N33,IF($C33="hourly",M33*$N33,)))))*((1+$T$1)^4),0)</f>
        <v>0</v>
      </c>
      <c r="AQ33" s="100">
        <f t="shared" si="21"/>
        <v>0</v>
      </c>
      <c r="AR33" s="102">
        <f t="shared" si="22"/>
        <v>0</v>
      </c>
      <c r="AS33" s="216">
        <f t="shared" si="23"/>
        <v>0</v>
      </c>
      <c r="AT33" s="99">
        <f t="shared" si="24"/>
        <v>0</v>
      </c>
      <c r="AU33" s="100">
        <f t="shared" si="25"/>
        <v>0</v>
      </c>
      <c r="AV33" s="99">
        <f t="shared" si="26"/>
        <v>0</v>
      </c>
      <c r="AW33" s="100">
        <f t="shared" si="27"/>
        <v>0</v>
      </c>
      <c r="AX33" s="102">
        <f t="shared" si="28"/>
        <v>0</v>
      </c>
      <c r="AY33" s="69"/>
      <c r="AZ33" s="103">
        <f t="shared" si="29"/>
        <v>0</v>
      </c>
      <c r="BA33" s="104">
        <f>AZ33*(1+$T$1)</f>
        <v>0</v>
      </c>
      <c r="BB33" s="104">
        <f>BA33*(1+$T$1)</f>
        <v>0</v>
      </c>
      <c r="BC33" s="104">
        <f>BB33*(1+$T$1)</f>
        <v>0</v>
      </c>
      <c r="BD33" s="105">
        <f>BC33*(1+$T$1)</f>
        <v>0</v>
      </c>
      <c r="BE33" s="110"/>
      <c r="BF33" s="111"/>
    </row>
    <row r="34" spans="1:58" hidden="1" outlineLevel="1">
      <c r="A34" s="108"/>
      <c r="B34" s="112"/>
      <c r="C34" s="247"/>
      <c r="D34" s="239">
        <v>0</v>
      </c>
      <c r="E34" s="240">
        <v>0</v>
      </c>
      <c r="F34" s="239">
        <v>0</v>
      </c>
      <c r="G34" s="240">
        <v>0</v>
      </c>
      <c r="H34" s="239">
        <v>0</v>
      </c>
      <c r="I34" s="240">
        <v>0</v>
      </c>
      <c r="J34" s="239">
        <v>0</v>
      </c>
      <c r="K34" s="240">
        <v>0</v>
      </c>
      <c r="L34" s="239">
        <v>0</v>
      </c>
      <c r="M34" s="240">
        <v>0</v>
      </c>
      <c r="N34" s="244">
        <v>0</v>
      </c>
      <c r="O34" s="101">
        <f t="shared" si="2"/>
        <v>0</v>
      </c>
      <c r="P34" s="99">
        <f t="shared" si="0"/>
        <v>0</v>
      </c>
      <c r="Q34" s="100">
        <f t="shared" si="3"/>
        <v>0</v>
      </c>
      <c r="R34" s="251">
        <f t="shared" si="4"/>
        <v>0</v>
      </c>
      <c r="S34" s="216">
        <f t="shared" si="5"/>
        <v>0</v>
      </c>
      <c r="T34" s="102">
        <f t="shared" si="6"/>
        <v>0</v>
      </c>
      <c r="U34" s="216">
        <f t="shared" si="7"/>
        <v>0</v>
      </c>
      <c r="V34" s="99">
        <f>ROUND(IF($C34="12-month",$F34*$N34,IF($C34="9-month",$F34*$N34,IF($C34="summer",$N34*0.025*13*$F34,IF($C34="grad",$F34*$N34,IF($C34="hourly",$F34*$N34,)))))*((1+$T$1)),0)</f>
        <v>0</v>
      </c>
      <c r="W34" s="100">
        <f t="shared" si="8"/>
        <v>0</v>
      </c>
      <c r="X34" s="99">
        <f>ROUND(IF($C34="12-month",G34*$N34,IF($C34="9-month",G34*$N34,IF($C34="summer",$N34*0.025*13*G34,IF($C34="grad",G34*$N34,IF($C34="hourly",G34*$N34,)))))*(1+$T$1),0)</f>
        <v>0</v>
      </c>
      <c r="Y34" s="100">
        <f t="shared" si="9"/>
        <v>0</v>
      </c>
      <c r="Z34" s="102">
        <f t="shared" si="10"/>
        <v>0</v>
      </c>
      <c r="AA34" s="216">
        <f t="shared" si="11"/>
        <v>0</v>
      </c>
      <c r="AB34" s="266">
        <f>ROUND(IF($C34="12-month",H34*$N34,IF($C34="9-month",H34*$N34,IF($C34="summer",$N34*0.025*13*H34,IF($C34="grad",H34*$N34,IF($C34="hourly",H34*$N34,)))))*((1+$T$1)^2),0)</f>
        <v>0</v>
      </c>
      <c r="AC34" s="100">
        <f t="shared" si="12"/>
        <v>0</v>
      </c>
      <c r="AD34" s="99">
        <f>ROUND(IF($C34="12-month",I34*$N34,IF($C34="9-month",I34*$N34,IF($C34="summer",$N34*0.025*13*I34,IF($C34="grad",I34*$N34,IF($C34="hourly",I34*$N34,)))))*((1+$T$1)^2),0)</f>
        <v>0</v>
      </c>
      <c r="AE34" s="100">
        <f t="shared" si="13"/>
        <v>0</v>
      </c>
      <c r="AF34" s="99">
        <f t="shared" si="14"/>
        <v>0</v>
      </c>
      <c r="AG34" s="101">
        <f t="shared" si="15"/>
        <v>0</v>
      </c>
      <c r="AH34" s="99">
        <f>ROUND(IF($C34="12-month",J34*$N34,IF($C34="9-month",J34*$N34,IF($C34="summer",$N34*0.025*13*J34,IF($C34="grad",J34*$N34,IF($C34="hourly",J34*$N34,)))))*((1+$T$1)^3),0)</f>
        <v>0</v>
      </c>
      <c r="AI34" s="100">
        <f t="shared" si="16"/>
        <v>0</v>
      </c>
      <c r="AJ34" s="99">
        <f>ROUND(IF($C34="12-month",K34*$N34,IF($C34="9-month",K34*$N34,IF($C34="summer",$N34*0.025*13*K34,IF($C34="grad",K34*$N34,IF($C34="hourly",K34*$N34,)))))*((1+$T$1)^3),0)</f>
        <v>0</v>
      </c>
      <c r="AK34" s="100">
        <f t="shared" si="17"/>
        <v>0</v>
      </c>
      <c r="AL34" s="99">
        <f t="shared" si="18"/>
        <v>0</v>
      </c>
      <c r="AM34" s="101">
        <f t="shared" si="19"/>
        <v>0</v>
      </c>
      <c r="AN34" s="99">
        <f>ROUND(IF($C34="12-month",L34*$N34,IF($C34="9-month",L34*$N34,IF($C34="summer",$N34*0.025*13*L34,IF($C34="grad",L34*$N34,IF($C34="hourly",L34*$N34,)))))*((1+$T$1)^4),0)</f>
        <v>0</v>
      </c>
      <c r="AO34" s="100">
        <f t="shared" si="20"/>
        <v>0</v>
      </c>
      <c r="AP34" s="99">
        <f>ROUND(IF($C34="12-month",M34*$N34,IF($C34="9-month",M34*$N34,IF($C34="summer",$N34*0.025*13*M34,IF($C34="grad",M34*$N34,IF($C34="hourly",M34*$N34,)))))*((1+$T$1)^4),0)</f>
        <v>0</v>
      </c>
      <c r="AQ34" s="100">
        <f t="shared" si="21"/>
        <v>0</v>
      </c>
      <c r="AR34" s="102">
        <f t="shared" si="22"/>
        <v>0</v>
      </c>
      <c r="AS34" s="216">
        <f t="shared" si="23"/>
        <v>0</v>
      </c>
      <c r="AT34" s="99">
        <f t="shared" si="24"/>
        <v>0</v>
      </c>
      <c r="AU34" s="100">
        <f t="shared" si="25"/>
        <v>0</v>
      </c>
      <c r="AV34" s="99">
        <f t="shared" si="26"/>
        <v>0</v>
      </c>
      <c r="AW34" s="100">
        <f t="shared" si="27"/>
        <v>0</v>
      </c>
      <c r="AX34" s="102">
        <f t="shared" si="28"/>
        <v>0</v>
      </c>
      <c r="AY34" s="69"/>
      <c r="AZ34" s="103">
        <f t="shared" si="29"/>
        <v>0</v>
      </c>
      <c r="BA34" s="104">
        <f>AZ34*(1+$T$1)</f>
        <v>0</v>
      </c>
      <c r="BB34" s="104">
        <f>BA34*(1+$T$1)</f>
        <v>0</v>
      </c>
      <c r="BC34" s="104">
        <f>BB34*(1+$T$1)</f>
        <v>0</v>
      </c>
      <c r="BD34" s="105">
        <f>BC34*(1+$T$1)</f>
        <v>0</v>
      </c>
      <c r="BE34" s="110"/>
      <c r="BF34" s="111"/>
    </row>
    <row r="35" spans="1:58" hidden="1" outlineLevel="1">
      <c r="A35" s="108"/>
      <c r="B35" s="112"/>
      <c r="C35" s="247"/>
      <c r="D35" s="239">
        <v>0</v>
      </c>
      <c r="E35" s="240">
        <v>0</v>
      </c>
      <c r="F35" s="239">
        <v>0</v>
      </c>
      <c r="G35" s="240">
        <v>0</v>
      </c>
      <c r="H35" s="239">
        <v>0</v>
      </c>
      <c r="I35" s="240">
        <v>0</v>
      </c>
      <c r="J35" s="239">
        <v>0</v>
      </c>
      <c r="K35" s="240">
        <v>0</v>
      </c>
      <c r="L35" s="239">
        <v>0</v>
      </c>
      <c r="M35" s="240">
        <v>0</v>
      </c>
      <c r="N35" s="244">
        <v>0</v>
      </c>
      <c r="O35" s="101">
        <f t="shared" si="2"/>
        <v>0</v>
      </c>
      <c r="P35" s="99">
        <f t="shared" si="0"/>
        <v>0</v>
      </c>
      <c r="Q35" s="100">
        <f t="shared" si="3"/>
        <v>0</v>
      </c>
      <c r="R35" s="251">
        <f t="shared" si="4"/>
        <v>0</v>
      </c>
      <c r="S35" s="216">
        <f t="shared" si="5"/>
        <v>0</v>
      </c>
      <c r="T35" s="102">
        <f t="shared" si="6"/>
        <v>0</v>
      </c>
      <c r="U35" s="216">
        <f t="shared" si="7"/>
        <v>0</v>
      </c>
      <c r="V35" s="99">
        <f>ROUND(IF($C35="12-month",$F35*$N35,IF($C35="9-month",$F35*$N35,IF($C35="summer",$N35*0.025*13*$F35,IF($C35="grad",$F35*$N35,IF($C35="hourly",$F35*$N35,)))))*((1+$T$1)),0)</f>
        <v>0</v>
      </c>
      <c r="W35" s="100">
        <f t="shared" si="8"/>
        <v>0</v>
      </c>
      <c r="X35" s="99">
        <f>ROUND(IF($C35="12-month",G35*$N35,IF($C35="9-month",G35*$N35,IF($C35="summer",$N35*0.025*13*G35,IF($C35="grad",G35*$N35,IF($C35="hourly",G35*$N35,)))))*(1+$T$1),0)</f>
        <v>0</v>
      </c>
      <c r="Y35" s="100">
        <f t="shared" si="9"/>
        <v>0</v>
      </c>
      <c r="Z35" s="102">
        <f t="shared" si="10"/>
        <v>0</v>
      </c>
      <c r="AA35" s="216">
        <f t="shared" si="11"/>
        <v>0</v>
      </c>
      <c r="AB35" s="266">
        <f>ROUND(IF($C35="12-month",H35*$N35,IF($C35="9-month",H35*$N35,IF($C35="summer",$N35*0.025*13*H35,IF($C35="grad",H35*$N35,IF($C35="hourly",H35*$N35,)))))*((1+$T$1)^2),0)</f>
        <v>0</v>
      </c>
      <c r="AC35" s="100">
        <f t="shared" si="12"/>
        <v>0</v>
      </c>
      <c r="AD35" s="99">
        <f>ROUND(IF($C35="12-month",I35*$N35,IF($C35="9-month",I35*$N35,IF($C35="summer",$N35*0.025*13*I35,IF($C35="grad",I35*$N35,IF($C35="hourly",I35*$N35,)))))*((1+$T$1)^2),0)</f>
        <v>0</v>
      </c>
      <c r="AE35" s="100">
        <f t="shared" si="13"/>
        <v>0</v>
      </c>
      <c r="AF35" s="99">
        <f t="shared" si="14"/>
        <v>0</v>
      </c>
      <c r="AG35" s="101">
        <f t="shared" si="15"/>
        <v>0</v>
      </c>
      <c r="AH35" s="99">
        <f>ROUND(IF($C35="12-month",J35*$N35,IF($C35="9-month",J35*$N35,IF($C35="summer",$N35*0.025*13*J35,IF($C35="grad",J35*$N35,IF($C35="hourly",J35*$N35,)))))*((1+$T$1)^3),0)</f>
        <v>0</v>
      </c>
      <c r="AI35" s="100">
        <f t="shared" si="16"/>
        <v>0</v>
      </c>
      <c r="AJ35" s="99">
        <f>ROUND(IF($C35="12-month",K35*$N35,IF($C35="9-month",K35*$N35,IF($C35="summer",$N35*0.025*13*K35,IF($C35="grad",K35*$N35,IF($C35="hourly",K35*$N35,)))))*((1+$T$1)^3),0)</f>
        <v>0</v>
      </c>
      <c r="AK35" s="100">
        <f t="shared" si="17"/>
        <v>0</v>
      </c>
      <c r="AL35" s="99">
        <f t="shared" si="18"/>
        <v>0</v>
      </c>
      <c r="AM35" s="101">
        <f t="shared" si="19"/>
        <v>0</v>
      </c>
      <c r="AN35" s="99">
        <f>ROUND(IF($C35="12-month",L35*$N35,IF($C35="9-month",L35*$N35,IF($C35="summer",$N35*0.025*13*L35,IF($C35="grad",L35*$N35,IF($C35="hourly",L35*$N35,)))))*((1+$T$1)^4),0)</f>
        <v>0</v>
      </c>
      <c r="AO35" s="100">
        <f t="shared" si="20"/>
        <v>0</v>
      </c>
      <c r="AP35" s="99">
        <f>ROUND(IF($C35="12-month",M35*$N35,IF($C35="9-month",M35*$N35,IF($C35="summer",$N35*0.025*13*M35,IF($C35="grad",M35*$N35,IF($C35="hourly",M35*$N35,)))))*((1+$T$1)^4),0)</f>
        <v>0</v>
      </c>
      <c r="AQ35" s="100">
        <f t="shared" si="21"/>
        <v>0</v>
      </c>
      <c r="AR35" s="102">
        <f t="shared" si="22"/>
        <v>0</v>
      </c>
      <c r="AS35" s="216">
        <f t="shared" si="23"/>
        <v>0</v>
      </c>
      <c r="AT35" s="99">
        <f t="shared" si="24"/>
        <v>0</v>
      </c>
      <c r="AU35" s="100">
        <f t="shared" si="25"/>
        <v>0</v>
      </c>
      <c r="AV35" s="99">
        <f t="shared" si="26"/>
        <v>0</v>
      </c>
      <c r="AW35" s="100">
        <f t="shared" si="27"/>
        <v>0</v>
      </c>
      <c r="AX35" s="102">
        <f t="shared" si="28"/>
        <v>0</v>
      </c>
      <c r="AY35" s="69"/>
      <c r="AZ35" s="103">
        <f t="shared" si="29"/>
        <v>0</v>
      </c>
      <c r="BA35" s="104">
        <f>AZ35*(1+$T$1)</f>
        <v>0</v>
      </c>
      <c r="BB35" s="104">
        <f>BA35*(1+$T$1)</f>
        <v>0</v>
      </c>
      <c r="BC35" s="104">
        <f>BB35*(1+$T$1)</f>
        <v>0</v>
      </c>
      <c r="BD35" s="105">
        <f>BC35*(1+$T$1)</f>
        <v>0</v>
      </c>
      <c r="BE35" s="110"/>
      <c r="BF35" s="111"/>
    </row>
    <row r="36" spans="1:58" hidden="1" outlineLevel="1">
      <c r="A36" s="108"/>
      <c r="B36" s="112"/>
      <c r="C36" s="247"/>
      <c r="D36" s="239">
        <v>0</v>
      </c>
      <c r="E36" s="240">
        <v>0</v>
      </c>
      <c r="F36" s="239">
        <v>0</v>
      </c>
      <c r="G36" s="240">
        <v>0</v>
      </c>
      <c r="H36" s="239">
        <v>0</v>
      </c>
      <c r="I36" s="240">
        <v>0</v>
      </c>
      <c r="J36" s="239">
        <v>0</v>
      </c>
      <c r="K36" s="240">
        <v>0</v>
      </c>
      <c r="L36" s="239">
        <v>0</v>
      </c>
      <c r="M36" s="240">
        <v>0</v>
      </c>
      <c r="N36" s="244">
        <v>0</v>
      </c>
      <c r="O36" s="101">
        <f t="shared" si="2"/>
        <v>0</v>
      </c>
      <c r="P36" s="99">
        <f t="shared" si="0"/>
        <v>0</v>
      </c>
      <c r="Q36" s="100">
        <f t="shared" si="3"/>
        <v>0</v>
      </c>
      <c r="R36" s="251">
        <f t="shared" si="4"/>
        <v>0</v>
      </c>
      <c r="S36" s="216">
        <f t="shared" si="5"/>
        <v>0</v>
      </c>
      <c r="T36" s="102">
        <f t="shared" si="6"/>
        <v>0</v>
      </c>
      <c r="U36" s="216">
        <f t="shared" si="7"/>
        <v>0</v>
      </c>
      <c r="V36" s="99">
        <f>ROUND(IF($C36="12-month",$F36*$N36,IF($C36="9-month",$F36*$N36,IF($C36="summer",$N36*0.025*13*$F36,IF($C36="grad",$F36*$N36,IF($C36="hourly",$F36*$N36,)))))*((1+$T$1)),0)</f>
        <v>0</v>
      </c>
      <c r="W36" s="100">
        <f t="shared" si="8"/>
        <v>0</v>
      </c>
      <c r="X36" s="99">
        <f>ROUND(IF($C36="12-month",G36*$N36,IF($C36="9-month",G36*$N36,IF($C36="summer",$N36*0.025*13*G36,IF($C36="grad",G36*$N36,IF($C36="hourly",G36*$N36,)))))*(1+$T$1),0)</f>
        <v>0</v>
      </c>
      <c r="Y36" s="100">
        <f t="shared" si="9"/>
        <v>0</v>
      </c>
      <c r="Z36" s="102">
        <f t="shared" si="10"/>
        <v>0</v>
      </c>
      <c r="AA36" s="216">
        <f t="shared" si="11"/>
        <v>0</v>
      </c>
      <c r="AB36" s="266">
        <f>ROUND(IF($C36="12-month",H36*$N36,IF($C36="9-month",H36*$N36,IF($C36="summer",$N36*0.025*13*H36,IF($C36="grad",H36*$N36,IF($C36="hourly",H36*$N36,)))))*((1+$T$1)^2),0)</f>
        <v>0</v>
      </c>
      <c r="AC36" s="100">
        <f t="shared" si="12"/>
        <v>0</v>
      </c>
      <c r="AD36" s="99">
        <f>ROUND(IF($C36="12-month",I36*$N36,IF($C36="9-month",I36*$N36,IF($C36="summer",$N36*0.025*13*I36,IF($C36="grad",I36*$N36,IF($C36="hourly",I36*$N36,)))))*((1+$T$1)^2),0)</f>
        <v>0</v>
      </c>
      <c r="AE36" s="100">
        <f t="shared" si="13"/>
        <v>0</v>
      </c>
      <c r="AF36" s="99">
        <f t="shared" si="14"/>
        <v>0</v>
      </c>
      <c r="AG36" s="101">
        <f t="shared" si="15"/>
        <v>0</v>
      </c>
      <c r="AH36" s="99">
        <f>ROUND(IF($C36="12-month",J36*$N36,IF($C36="9-month",J36*$N36,IF($C36="summer",$N36*0.025*13*J36,IF($C36="grad",J36*$N36,IF($C36="hourly",J36*$N36,)))))*((1+$T$1)^3),0)</f>
        <v>0</v>
      </c>
      <c r="AI36" s="100">
        <f t="shared" si="16"/>
        <v>0</v>
      </c>
      <c r="AJ36" s="99">
        <f>ROUND(IF($C36="12-month",K36*$N36,IF($C36="9-month",K36*$N36,IF($C36="summer",$N36*0.025*13*K36,IF($C36="grad",K36*$N36,IF($C36="hourly",K36*$N36,)))))*((1+$T$1)^3),0)</f>
        <v>0</v>
      </c>
      <c r="AK36" s="100">
        <f t="shared" si="17"/>
        <v>0</v>
      </c>
      <c r="AL36" s="99">
        <f t="shared" si="18"/>
        <v>0</v>
      </c>
      <c r="AM36" s="101">
        <f t="shared" si="19"/>
        <v>0</v>
      </c>
      <c r="AN36" s="99">
        <f>ROUND(IF($C36="12-month",L36*$N36,IF($C36="9-month",L36*$N36,IF($C36="summer",$N36*0.025*13*L36,IF($C36="grad",L36*$N36,IF($C36="hourly",L36*$N36,)))))*((1+$T$1)^4),0)</f>
        <v>0</v>
      </c>
      <c r="AO36" s="100">
        <f t="shared" si="20"/>
        <v>0</v>
      </c>
      <c r="AP36" s="99">
        <f>ROUND(IF($C36="12-month",M36*$N36,IF($C36="9-month",M36*$N36,IF($C36="summer",$N36*0.025*13*M36,IF($C36="grad",M36*$N36,IF($C36="hourly",M36*$N36,)))))*((1+$T$1)^4),0)</f>
        <v>0</v>
      </c>
      <c r="AQ36" s="100">
        <f t="shared" si="21"/>
        <v>0</v>
      </c>
      <c r="AR36" s="102">
        <f t="shared" si="22"/>
        <v>0</v>
      </c>
      <c r="AS36" s="216">
        <f t="shared" si="23"/>
        <v>0</v>
      </c>
      <c r="AT36" s="99">
        <f t="shared" si="24"/>
        <v>0</v>
      </c>
      <c r="AU36" s="100">
        <f t="shared" si="25"/>
        <v>0</v>
      </c>
      <c r="AV36" s="99">
        <f t="shared" si="26"/>
        <v>0</v>
      </c>
      <c r="AW36" s="100">
        <f t="shared" si="27"/>
        <v>0</v>
      </c>
      <c r="AX36" s="102">
        <f t="shared" si="28"/>
        <v>0</v>
      </c>
      <c r="AY36" s="69"/>
      <c r="AZ36" s="103">
        <f t="shared" si="29"/>
        <v>0</v>
      </c>
      <c r="BA36" s="104">
        <f>AZ36*(1+$T$1)</f>
        <v>0</v>
      </c>
      <c r="BB36" s="104">
        <f>BA36*(1+$T$1)</f>
        <v>0</v>
      </c>
      <c r="BC36" s="104">
        <f>BB36*(1+$T$1)</f>
        <v>0</v>
      </c>
      <c r="BD36" s="105">
        <f>BC36*(1+$T$1)</f>
        <v>0</v>
      </c>
      <c r="BE36" s="110"/>
      <c r="BF36" s="111"/>
    </row>
    <row r="37" spans="1:58" hidden="1" outlineLevel="1">
      <c r="A37" s="108"/>
      <c r="B37" s="112"/>
      <c r="C37" s="247"/>
      <c r="D37" s="239">
        <v>0</v>
      </c>
      <c r="E37" s="240">
        <v>0</v>
      </c>
      <c r="F37" s="239">
        <v>0</v>
      </c>
      <c r="G37" s="240">
        <v>0</v>
      </c>
      <c r="H37" s="239">
        <v>0</v>
      </c>
      <c r="I37" s="240">
        <v>0</v>
      </c>
      <c r="J37" s="239">
        <v>0</v>
      </c>
      <c r="K37" s="240">
        <v>0</v>
      </c>
      <c r="L37" s="239">
        <v>0</v>
      </c>
      <c r="M37" s="240">
        <v>0</v>
      </c>
      <c r="N37" s="244">
        <v>0</v>
      </c>
      <c r="O37" s="101">
        <f t="shared" si="2"/>
        <v>0</v>
      </c>
      <c r="P37" s="99">
        <f t="shared" si="0"/>
        <v>0</v>
      </c>
      <c r="Q37" s="100">
        <f t="shared" si="3"/>
        <v>0</v>
      </c>
      <c r="R37" s="251">
        <f t="shared" si="4"/>
        <v>0</v>
      </c>
      <c r="S37" s="216">
        <f t="shared" si="5"/>
        <v>0</v>
      </c>
      <c r="T37" s="102">
        <f t="shared" si="6"/>
        <v>0</v>
      </c>
      <c r="U37" s="216">
        <f t="shared" si="7"/>
        <v>0</v>
      </c>
      <c r="V37" s="99">
        <f>ROUND(IF($C37="12-month",$F37*$N37,IF($C37="9-month",$F37*$N37,IF($C37="summer",$N37*0.025*13*$F37,IF($C37="grad",$F37*$N37,IF($C37="hourly",$F37*$N37,)))))*((1+$T$1)),0)</f>
        <v>0</v>
      </c>
      <c r="W37" s="100">
        <f t="shared" si="8"/>
        <v>0</v>
      </c>
      <c r="X37" s="99">
        <f>ROUND(IF($C37="12-month",G37*$N37,IF($C37="9-month",G37*$N37,IF($C37="summer",$N37*0.025*13*G37,IF($C37="grad",G37*$N37,IF($C37="hourly",G37*$N37,)))))*(1+$T$1),0)</f>
        <v>0</v>
      </c>
      <c r="Y37" s="100">
        <f t="shared" si="9"/>
        <v>0</v>
      </c>
      <c r="Z37" s="102">
        <f t="shared" si="10"/>
        <v>0</v>
      </c>
      <c r="AA37" s="216">
        <f t="shared" si="11"/>
        <v>0</v>
      </c>
      <c r="AB37" s="266">
        <f>ROUND(IF($C37="12-month",H37*$N37,IF($C37="9-month",H37*$N37,IF($C37="summer",$N37*0.025*13*H37,IF($C37="grad",H37*$N37,IF($C37="hourly",H37*$N37,)))))*((1+$T$1)^2),0)</f>
        <v>0</v>
      </c>
      <c r="AC37" s="100">
        <f t="shared" si="12"/>
        <v>0</v>
      </c>
      <c r="AD37" s="99">
        <f>ROUND(IF($C37="12-month",I37*$N37,IF($C37="9-month",I37*$N37,IF($C37="summer",$N37*0.025*13*I37,IF($C37="grad",I37*$N37,IF($C37="hourly",I37*$N37,)))))*((1+$T$1)^2),0)</f>
        <v>0</v>
      </c>
      <c r="AE37" s="100">
        <f t="shared" si="13"/>
        <v>0</v>
      </c>
      <c r="AF37" s="99">
        <f t="shared" si="14"/>
        <v>0</v>
      </c>
      <c r="AG37" s="101">
        <f t="shared" si="15"/>
        <v>0</v>
      </c>
      <c r="AH37" s="99">
        <f>ROUND(IF($C37="12-month",J37*$N37,IF($C37="9-month",J37*$N37,IF($C37="summer",$N37*0.025*13*J37,IF($C37="grad",J37*$N37,IF($C37="hourly",J37*$N37,)))))*((1+$T$1)^3),0)</f>
        <v>0</v>
      </c>
      <c r="AI37" s="100">
        <f t="shared" si="16"/>
        <v>0</v>
      </c>
      <c r="AJ37" s="99">
        <f>ROUND(IF($C37="12-month",K37*$N37,IF($C37="9-month",K37*$N37,IF($C37="summer",$N37*0.025*13*K37,IF($C37="grad",K37*$N37,IF($C37="hourly",K37*$N37,)))))*((1+$T$1)^3),0)</f>
        <v>0</v>
      </c>
      <c r="AK37" s="100">
        <f t="shared" si="17"/>
        <v>0</v>
      </c>
      <c r="AL37" s="99">
        <f t="shared" si="18"/>
        <v>0</v>
      </c>
      <c r="AM37" s="101">
        <f t="shared" si="19"/>
        <v>0</v>
      </c>
      <c r="AN37" s="99">
        <f>ROUND(IF($C37="12-month",L37*$N37,IF($C37="9-month",L37*$N37,IF($C37="summer",$N37*0.025*13*L37,IF($C37="grad",L37*$N37,IF($C37="hourly",L37*$N37,)))))*((1+$T$1)^4),0)</f>
        <v>0</v>
      </c>
      <c r="AO37" s="100">
        <f t="shared" si="20"/>
        <v>0</v>
      </c>
      <c r="AP37" s="99">
        <f>ROUND(IF($C37="12-month",M37*$N37,IF($C37="9-month",M37*$N37,IF($C37="summer",$N37*0.025*13*M37,IF($C37="grad",M37*$N37,IF($C37="hourly",M37*$N37,)))))*((1+$T$1)^4),0)</f>
        <v>0</v>
      </c>
      <c r="AQ37" s="100">
        <f t="shared" si="21"/>
        <v>0</v>
      </c>
      <c r="AR37" s="102">
        <f t="shared" si="22"/>
        <v>0</v>
      </c>
      <c r="AS37" s="216">
        <f t="shared" si="23"/>
        <v>0</v>
      </c>
      <c r="AT37" s="99">
        <f t="shared" si="24"/>
        <v>0</v>
      </c>
      <c r="AU37" s="100">
        <f t="shared" si="25"/>
        <v>0</v>
      </c>
      <c r="AV37" s="99">
        <f t="shared" si="26"/>
        <v>0</v>
      </c>
      <c r="AW37" s="100">
        <f t="shared" si="27"/>
        <v>0</v>
      </c>
      <c r="AX37" s="102">
        <f t="shared" si="28"/>
        <v>0</v>
      </c>
      <c r="AY37" s="69"/>
      <c r="AZ37" s="103">
        <f t="shared" si="29"/>
        <v>0</v>
      </c>
      <c r="BA37" s="104">
        <f>AZ37*(1+$T$1)</f>
        <v>0</v>
      </c>
      <c r="BB37" s="104">
        <f>BA37*(1+$T$1)</f>
        <v>0</v>
      </c>
      <c r="BC37" s="104">
        <f>BB37*(1+$T$1)</f>
        <v>0</v>
      </c>
      <c r="BD37" s="105">
        <f>BC37*(1+$T$1)</f>
        <v>0</v>
      </c>
      <c r="BE37" s="110"/>
      <c r="BF37" s="111"/>
    </row>
    <row r="38" spans="1:58" hidden="1" outlineLevel="1">
      <c r="A38" s="108"/>
      <c r="B38" s="112"/>
      <c r="C38" s="247"/>
      <c r="D38" s="239">
        <v>0</v>
      </c>
      <c r="E38" s="240">
        <v>0</v>
      </c>
      <c r="F38" s="239">
        <v>0</v>
      </c>
      <c r="G38" s="240">
        <v>0</v>
      </c>
      <c r="H38" s="239">
        <v>0</v>
      </c>
      <c r="I38" s="240">
        <v>0</v>
      </c>
      <c r="J38" s="239">
        <v>0</v>
      </c>
      <c r="K38" s="240">
        <v>0</v>
      </c>
      <c r="L38" s="239">
        <v>0</v>
      </c>
      <c r="M38" s="240">
        <v>0</v>
      </c>
      <c r="N38" s="244">
        <v>0</v>
      </c>
      <c r="O38" s="101">
        <f t="shared" si="2"/>
        <v>0</v>
      </c>
      <c r="P38" s="99">
        <f t="shared" si="0"/>
        <v>0</v>
      </c>
      <c r="Q38" s="100">
        <f t="shared" si="3"/>
        <v>0</v>
      </c>
      <c r="R38" s="251">
        <f t="shared" si="4"/>
        <v>0</v>
      </c>
      <c r="S38" s="216">
        <f t="shared" si="5"/>
        <v>0</v>
      </c>
      <c r="T38" s="102">
        <f t="shared" si="6"/>
        <v>0</v>
      </c>
      <c r="U38" s="216">
        <f t="shared" si="7"/>
        <v>0</v>
      </c>
      <c r="V38" s="99">
        <f>ROUND(IF($C38="12-month",$F38*$N38,IF($C38="9-month",$F38*$N38,IF($C38="summer",$N38*0.025*13*$F38,IF($C38="grad",$F38*$N38,IF($C38="hourly",$F38*$N38,)))))*((1+$T$1)),0)</f>
        <v>0</v>
      </c>
      <c r="W38" s="100">
        <f t="shared" si="8"/>
        <v>0</v>
      </c>
      <c r="X38" s="99">
        <f>ROUND(IF($C38="12-month",G38*$N38,IF($C38="9-month",G38*$N38,IF($C38="summer",$N38*0.025*13*G38,IF($C38="grad",G38*$N38,IF($C38="hourly",G38*$N38,)))))*(1+$T$1),0)</f>
        <v>0</v>
      </c>
      <c r="Y38" s="100">
        <f t="shared" si="9"/>
        <v>0</v>
      </c>
      <c r="Z38" s="102">
        <f t="shared" si="10"/>
        <v>0</v>
      </c>
      <c r="AA38" s="216">
        <f t="shared" si="11"/>
        <v>0</v>
      </c>
      <c r="AB38" s="266">
        <f>ROUND(IF($C38="12-month",H38*$N38,IF($C38="9-month",H38*$N38,IF($C38="summer",$N38*0.025*13*H38,IF($C38="grad",H38*$N38,IF($C38="hourly",H38*$N38,)))))*((1+$T$1)^2),0)</f>
        <v>0</v>
      </c>
      <c r="AC38" s="100">
        <f t="shared" si="12"/>
        <v>0</v>
      </c>
      <c r="AD38" s="99">
        <f>ROUND(IF($C38="12-month",I38*$N38,IF($C38="9-month",I38*$N38,IF($C38="summer",$N38*0.025*13*I38,IF($C38="grad",I38*$N38,IF($C38="hourly",I38*$N38,)))))*((1+$T$1)^2),0)</f>
        <v>0</v>
      </c>
      <c r="AE38" s="100">
        <f t="shared" si="13"/>
        <v>0</v>
      </c>
      <c r="AF38" s="99">
        <f t="shared" si="14"/>
        <v>0</v>
      </c>
      <c r="AG38" s="101">
        <f t="shared" si="15"/>
        <v>0</v>
      </c>
      <c r="AH38" s="99">
        <f>ROUND(IF($C38="12-month",J38*$N38,IF($C38="9-month",J38*$N38,IF($C38="summer",$N38*0.025*13*J38,IF($C38="grad",J38*$N38,IF($C38="hourly",J38*$N38,)))))*((1+$T$1)^3),0)</f>
        <v>0</v>
      </c>
      <c r="AI38" s="100">
        <f t="shared" si="16"/>
        <v>0</v>
      </c>
      <c r="AJ38" s="99">
        <f>ROUND(IF($C38="12-month",K38*$N38,IF($C38="9-month",K38*$N38,IF($C38="summer",$N38*0.025*13*K38,IF($C38="grad",K38*$N38,IF($C38="hourly",K38*$N38,)))))*((1+$T$1)^3),0)</f>
        <v>0</v>
      </c>
      <c r="AK38" s="100">
        <f t="shared" si="17"/>
        <v>0</v>
      </c>
      <c r="AL38" s="99">
        <f t="shared" si="18"/>
        <v>0</v>
      </c>
      <c r="AM38" s="101">
        <f t="shared" si="19"/>
        <v>0</v>
      </c>
      <c r="AN38" s="99">
        <f>ROUND(IF($C38="12-month",L38*$N38,IF($C38="9-month",L38*$N38,IF($C38="summer",$N38*0.025*13*L38,IF($C38="grad",L38*$N38,IF($C38="hourly",L38*$N38,)))))*((1+$T$1)^4),0)</f>
        <v>0</v>
      </c>
      <c r="AO38" s="100">
        <f t="shared" si="20"/>
        <v>0</v>
      </c>
      <c r="AP38" s="99">
        <f>ROUND(IF($C38="12-month",M38*$N38,IF($C38="9-month",M38*$N38,IF($C38="summer",$N38*0.025*13*M38,IF($C38="grad",M38*$N38,IF($C38="hourly",M38*$N38,)))))*((1+$T$1)^4),0)</f>
        <v>0</v>
      </c>
      <c r="AQ38" s="100">
        <f t="shared" si="21"/>
        <v>0</v>
      </c>
      <c r="AR38" s="102">
        <f t="shared" si="22"/>
        <v>0</v>
      </c>
      <c r="AS38" s="216">
        <f t="shared" si="23"/>
        <v>0</v>
      </c>
      <c r="AT38" s="99">
        <f t="shared" si="24"/>
        <v>0</v>
      </c>
      <c r="AU38" s="100">
        <f t="shared" si="25"/>
        <v>0</v>
      </c>
      <c r="AV38" s="99">
        <f t="shared" si="26"/>
        <v>0</v>
      </c>
      <c r="AW38" s="100">
        <f t="shared" si="27"/>
        <v>0</v>
      </c>
      <c r="AX38" s="102">
        <f t="shared" si="28"/>
        <v>0</v>
      </c>
      <c r="AY38" s="69"/>
      <c r="AZ38" s="103">
        <f t="shared" si="29"/>
        <v>0</v>
      </c>
      <c r="BA38" s="104">
        <f>AZ38*(1+$T$1)</f>
        <v>0</v>
      </c>
      <c r="BB38" s="104">
        <f>BA38*(1+$T$1)</f>
        <v>0</v>
      </c>
      <c r="BC38" s="104">
        <f>BB38*(1+$T$1)</f>
        <v>0</v>
      </c>
      <c r="BD38" s="105">
        <f>BC38*(1+$T$1)</f>
        <v>0</v>
      </c>
      <c r="BE38" s="110"/>
      <c r="BF38" s="111"/>
    </row>
    <row r="39" spans="1:58" hidden="1" outlineLevel="1">
      <c r="A39" s="196"/>
      <c r="B39" s="176"/>
      <c r="C39" s="248"/>
      <c r="D39" s="241">
        <v>0</v>
      </c>
      <c r="E39" s="242">
        <v>0</v>
      </c>
      <c r="F39" s="241">
        <v>0</v>
      </c>
      <c r="G39" s="242">
        <v>0</v>
      </c>
      <c r="H39" s="241">
        <v>0</v>
      </c>
      <c r="I39" s="242">
        <v>0</v>
      </c>
      <c r="J39" s="241">
        <v>0</v>
      </c>
      <c r="K39" s="242">
        <v>0</v>
      </c>
      <c r="L39" s="241">
        <v>0</v>
      </c>
      <c r="M39" s="242">
        <v>0</v>
      </c>
      <c r="N39" s="245">
        <v>0</v>
      </c>
      <c r="O39" s="101">
        <f t="shared" si="2"/>
        <v>0</v>
      </c>
      <c r="P39" s="99">
        <f t="shared" si="0"/>
        <v>0</v>
      </c>
      <c r="Q39" s="252">
        <f t="shared" si="3"/>
        <v>0</v>
      </c>
      <c r="R39" s="253">
        <f t="shared" si="4"/>
        <v>0</v>
      </c>
      <c r="S39" s="216">
        <f t="shared" si="5"/>
        <v>0</v>
      </c>
      <c r="T39" s="102">
        <f t="shared" si="6"/>
        <v>0</v>
      </c>
      <c r="U39" s="216">
        <f t="shared" si="7"/>
        <v>0</v>
      </c>
      <c r="V39" s="99">
        <f>ROUND(IF($C39="12-month",$F39*$N39,IF($C39="9-month",$F39*$N39,IF($C39="summer",$N39*0.025*13*$F39,IF($C39="grad",$F39*$N39,IF($C39="hourly",$F39*$N39,)))))*((1+$T$1)),0)</f>
        <v>0</v>
      </c>
      <c r="W39" s="100">
        <f t="shared" si="8"/>
        <v>0</v>
      </c>
      <c r="X39" s="99">
        <f>ROUND(IF($C39="12-month",G39*$N39,IF($C39="9-month",G39*$N39,IF($C39="summer",$N39*0.025*13*G39,IF($C39="grad",G39*$N39,IF($C39="hourly",G39*$N39,)))))*(1+$T$1),0)</f>
        <v>0</v>
      </c>
      <c r="Y39" s="100">
        <f t="shared" si="9"/>
        <v>0</v>
      </c>
      <c r="Z39" s="102">
        <f t="shared" si="10"/>
        <v>0</v>
      </c>
      <c r="AA39" s="216">
        <f t="shared" si="11"/>
        <v>0</v>
      </c>
      <c r="AB39" s="266">
        <f>ROUND(IF($C39="12-month",H39*$N39,IF($C39="9-month",H39*$N39,IF($C39="summer",$N39*0.025*13*H39,IF($C39="grad",H39*$N39,IF($C39="hourly",H39*$N39,)))))*((1+$T$1)^2),0)</f>
        <v>0</v>
      </c>
      <c r="AC39" s="100">
        <f t="shared" si="12"/>
        <v>0</v>
      </c>
      <c r="AD39" s="99">
        <f>ROUND(IF($C39="12-month",I39*$N39,IF($C39="9-month",I39*$N39,IF($C39="summer",$N39*0.025*13*I39,IF($C39="grad",I39*$N39,IF($C39="hourly",I39*$N39,)))))*((1+$T$1)^2),0)</f>
        <v>0</v>
      </c>
      <c r="AE39" s="100">
        <f t="shared" si="13"/>
        <v>0</v>
      </c>
      <c r="AF39" s="99">
        <f t="shared" si="14"/>
        <v>0</v>
      </c>
      <c r="AG39" s="101">
        <f t="shared" si="15"/>
        <v>0</v>
      </c>
      <c r="AH39" s="99">
        <f>ROUND(IF($C39="12-month",J39*$N39,IF($C39="9-month",J39*$N39,IF($C39="summer",$N39*0.025*13*J39,IF($C39="grad",J39*$N39,IF($C39="hourly",J39*$N39,)))))*((1+$T$1)^3),0)</f>
        <v>0</v>
      </c>
      <c r="AI39" s="100">
        <f t="shared" si="16"/>
        <v>0</v>
      </c>
      <c r="AJ39" s="99">
        <f>ROUND(IF($C39="12-month",K39*$N39,IF($C39="9-month",K39*$N39,IF($C39="summer",$N39*0.025*13*K39,IF($C39="grad",K39*$N39,IF($C39="hourly",K39*$N39,)))))*((1+$T$1)^3),0)</f>
        <v>0</v>
      </c>
      <c r="AK39" s="100">
        <f t="shared" si="17"/>
        <v>0</v>
      </c>
      <c r="AL39" s="99">
        <f t="shared" si="18"/>
        <v>0</v>
      </c>
      <c r="AM39" s="101">
        <f t="shared" si="19"/>
        <v>0</v>
      </c>
      <c r="AN39" s="99">
        <f>ROUND(IF($C39="12-month",L39*$N39,IF($C39="9-month",L39*$N39,IF($C39="summer",$N39*0.025*13*L39,IF($C39="grad",L39*$N39,IF($C39="hourly",L39*$N39,)))))*((1+$T$1)^4),0)</f>
        <v>0</v>
      </c>
      <c r="AO39" s="100">
        <f t="shared" si="20"/>
        <v>0</v>
      </c>
      <c r="AP39" s="99">
        <f>ROUND(IF($C39="12-month",M39*$N39,IF($C39="9-month",M39*$N39,IF($C39="summer",$N39*0.025*13*M39,IF($C39="grad",M39*$N39,IF($C39="hourly",M39*$N39,)))))*((1+$T$1)^4),0)</f>
        <v>0</v>
      </c>
      <c r="AQ39" s="100">
        <f t="shared" si="21"/>
        <v>0</v>
      </c>
      <c r="AR39" s="102">
        <f t="shared" si="22"/>
        <v>0</v>
      </c>
      <c r="AS39" s="216">
        <f t="shared" si="23"/>
        <v>0</v>
      </c>
      <c r="AT39" s="99">
        <f t="shared" si="24"/>
        <v>0</v>
      </c>
      <c r="AU39" s="100">
        <f t="shared" si="25"/>
        <v>0</v>
      </c>
      <c r="AV39" s="99">
        <f t="shared" si="26"/>
        <v>0</v>
      </c>
      <c r="AW39" s="100">
        <f t="shared" si="27"/>
        <v>0</v>
      </c>
      <c r="AX39" s="102">
        <f t="shared" si="28"/>
        <v>0</v>
      </c>
      <c r="AY39" s="69"/>
      <c r="AZ39" s="103">
        <f t="shared" si="29"/>
        <v>0</v>
      </c>
      <c r="BA39" s="104">
        <f>AZ39*(1+$T$1)</f>
        <v>0</v>
      </c>
      <c r="BB39" s="104">
        <f>BA39*(1+$T$1)</f>
        <v>0</v>
      </c>
      <c r="BC39" s="104">
        <f>BB39*(1+$T$1)</f>
        <v>0</v>
      </c>
      <c r="BD39" s="105">
        <f>BC39*(1+$T$1)</f>
        <v>0</v>
      </c>
      <c r="BE39" s="110"/>
      <c r="BF39" s="111"/>
    </row>
    <row r="40" spans="1:58" collapsed="1">
      <c r="A40" s="334" t="s">
        <v>33</v>
      </c>
      <c r="B40" s="335"/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6"/>
      <c r="P40" s="337">
        <f>SUM(P10:P39)</f>
        <v>0</v>
      </c>
      <c r="Q40" s="338"/>
      <c r="R40" s="339">
        <f>SUM(R10:R39)</f>
        <v>0</v>
      </c>
      <c r="S40" s="340"/>
      <c r="T40" s="341">
        <f>SUM(T10:T39)</f>
        <v>0</v>
      </c>
      <c r="U40" s="342"/>
      <c r="V40" s="343">
        <f>SUM(V10:V39)</f>
        <v>0</v>
      </c>
      <c r="W40" s="344"/>
      <c r="X40" s="343">
        <f>SUM(X10:X39)</f>
        <v>0</v>
      </c>
      <c r="Y40" s="344"/>
      <c r="Z40" s="345">
        <f>SUM(Z10:Z39)</f>
        <v>0</v>
      </c>
      <c r="AA40" s="342"/>
      <c r="AB40" s="346">
        <f>SUM(AB10:AB39)</f>
        <v>0</v>
      </c>
      <c r="AC40" s="344"/>
      <c r="AD40" s="343">
        <f>SUM(AD10:AD39)</f>
        <v>0</v>
      </c>
      <c r="AE40" s="344"/>
      <c r="AF40" s="343">
        <f>SUM(AF10:AF39)</f>
        <v>0</v>
      </c>
      <c r="AG40" s="347"/>
      <c r="AH40" s="343">
        <f>SUM(AH10:AH39)</f>
        <v>0</v>
      </c>
      <c r="AI40" s="344"/>
      <c r="AJ40" s="343">
        <f>SUM(AJ10:AJ39)</f>
        <v>0</v>
      </c>
      <c r="AK40" s="344"/>
      <c r="AL40" s="343">
        <f>SUM(AL10:AL39)</f>
        <v>0</v>
      </c>
      <c r="AM40" s="336"/>
      <c r="AN40" s="337">
        <f>SUM(AN10:AN39)</f>
        <v>0</v>
      </c>
      <c r="AO40" s="340"/>
      <c r="AP40" s="337">
        <f>SUM(AP10:AP39)</f>
        <v>0</v>
      </c>
      <c r="AQ40" s="340"/>
      <c r="AR40" s="341">
        <f>SUM(AR10:AR39)</f>
        <v>0</v>
      </c>
      <c r="AS40" s="342"/>
      <c r="AT40" s="343">
        <f>SUM(AT10:AT39)</f>
        <v>0</v>
      </c>
      <c r="AU40" s="344"/>
      <c r="AV40" s="343">
        <f>SUM(AV10:AV39)</f>
        <v>0</v>
      </c>
      <c r="AW40" s="344"/>
      <c r="AX40" s="345">
        <f>SUM(AX10:AX39)</f>
        <v>0</v>
      </c>
    </row>
    <row r="41" spans="1:58" ht="5.25" customHeight="1">
      <c r="A41" s="646"/>
      <c r="B41" s="647"/>
      <c r="C41" s="647"/>
      <c r="D41" s="647"/>
      <c r="E41" s="647"/>
      <c r="F41" s="647"/>
      <c r="G41" s="647"/>
      <c r="H41" s="647"/>
      <c r="I41" s="647"/>
      <c r="J41" s="647"/>
      <c r="K41" s="647"/>
      <c r="L41" s="647"/>
      <c r="M41" s="647"/>
      <c r="N41" s="647"/>
      <c r="O41" s="648"/>
      <c r="P41" s="648"/>
      <c r="Q41" s="648"/>
      <c r="R41" s="648"/>
      <c r="S41" s="648"/>
      <c r="T41" s="648"/>
      <c r="U41" s="647"/>
      <c r="V41" s="647"/>
      <c r="W41" s="647"/>
      <c r="X41" s="647"/>
      <c r="Y41" s="647"/>
      <c r="Z41" s="647"/>
      <c r="AA41" s="647"/>
      <c r="AB41" s="647"/>
      <c r="AC41" s="647"/>
      <c r="AD41" s="647"/>
      <c r="AE41" s="647"/>
      <c r="AF41" s="647"/>
      <c r="AG41" s="647"/>
      <c r="AH41" s="647"/>
      <c r="AI41" s="647"/>
      <c r="AJ41" s="647"/>
      <c r="AK41" s="647"/>
      <c r="AL41" s="647"/>
      <c r="AM41" s="647"/>
      <c r="AN41" s="647"/>
      <c r="AO41" s="647"/>
      <c r="AP41" s="647"/>
      <c r="AQ41" s="647"/>
      <c r="AR41" s="647"/>
      <c r="AS41" s="647"/>
      <c r="AT41" s="647"/>
      <c r="AU41" s="647"/>
      <c r="AV41" s="647"/>
      <c r="AW41" s="647"/>
      <c r="AX41" s="649"/>
    </row>
    <row r="42" spans="1:58">
      <c r="A42" s="115" t="s">
        <v>34</v>
      </c>
      <c r="B42" s="116"/>
      <c r="C42" s="117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9"/>
      <c r="O42" s="602" t="s">
        <v>9</v>
      </c>
      <c r="P42" s="603"/>
      <c r="Q42" s="604"/>
      <c r="R42" s="603"/>
      <c r="S42" s="604"/>
      <c r="T42" s="605"/>
      <c r="U42" s="603" t="s">
        <v>10</v>
      </c>
      <c r="V42" s="606"/>
      <c r="W42" s="603"/>
      <c r="X42" s="603"/>
      <c r="Y42" s="603"/>
      <c r="Z42" s="605"/>
      <c r="AA42" s="603" t="s">
        <v>11</v>
      </c>
      <c r="AB42" s="603"/>
      <c r="AC42" s="603"/>
      <c r="AD42" s="603"/>
      <c r="AE42" s="603"/>
      <c r="AF42" s="603"/>
      <c r="AG42" s="602" t="s">
        <v>12</v>
      </c>
      <c r="AH42" s="603"/>
      <c r="AI42" s="603"/>
      <c r="AJ42" s="603"/>
      <c r="AK42" s="603"/>
      <c r="AL42" s="603"/>
      <c r="AM42" s="602" t="s">
        <v>13</v>
      </c>
      <c r="AN42" s="603"/>
      <c r="AO42" s="603"/>
      <c r="AP42" s="603"/>
      <c r="AQ42" s="603"/>
      <c r="AR42" s="605"/>
      <c r="AS42" s="603" t="s">
        <v>14</v>
      </c>
      <c r="AT42" s="603"/>
      <c r="AU42" s="603"/>
      <c r="AV42" s="603"/>
      <c r="AW42" s="603"/>
      <c r="AX42" s="605"/>
    </row>
    <row r="43" spans="1:58" s="127" customFormat="1">
      <c r="A43" s="120" t="s">
        <v>23</v>
      </c>
      <c r="B43" s="121" t="s">
        <v>24</v>
      </c>
      <c r="C43" s="122" t="s">
        <v>35</v>
      </c>
      <c r="D43" s="123"/>
      <c r="E43" s="124"/>
      <c r="F43" s="124"/>
      <c r="G43" s="124"/>
      <c r="H43" s="124"/>
      <c r="I43" s="124"/>
      <c r="J43" s="124"/>
      <c r="K43" s="124"/>
      <c r="L43" s="124"/>
      <c r="M43" s="125"/>
      <c r="N43" s="126" t="s">
        <v>36</v>
      </c>
      <c r="O43" s="375" t="s">
        <v>15</v>
      </c>
      <c r="P43" s="376"/>
      <c r="Q43" s="377" t="s">
        <v>16</v>
      </c>
      <c r="R43" s="378"/>
      <c r="S43" s="598" t="s">
        <v>17</v>
      </c>
      <c r="T43" s="599"/>
      <c r="U43" s="399" t="s">
        <v>15</v>
      </c>
      <c r="V43" s="601"/>
      <c r="W43" s="607" t="s">
        <v>16</v>
      </c>
      <c r="X43" s="377"/>
      <c r="Y43" s="598" t="s">
        <v>17</v>
      </c>
      <c r="Z43" s="599"/>
      <c r="AA43" s="399" t="s">
        <v>15</v>
      </c>
      <c r="AB43" s="601"/>
      <c r="AC43" s="377" t="s">
        <v>16</v>
      </c>
      <c r="AD43" s="377"/>
      <c r="AE43" s="598" t="s">
        <v>17</v>
      </c>
      <c r="AF43" s="608"/>
      <c r="AG43" s="375" t="s">
        <v>15</v>
      </c>
      <c r="AH43" s="601"/>
      <c r="AI43" s="377" t="s">
        <v>16</v>
      </c>
      <c r="AJ43" s="377"/>
      <c r="AK43" s="598" t="s">
        <v>17</v>
      </c>
      <c r="AL43" s="608"/>
      <c r="AM43" s="375" t="s">
        <v>15</v>
      </c>
      <c r="AN43" s="601"/>
      <c r="AO43" s="377" t="s">
        <v>16</v>
      </c>
      <c r="AP43" s="377"/>
      <c r="AQ43" s="598" t="s">
        <v>17</v>
      </c>
      <c r="AR43" s="599"/>
      <c r="AS43" s="399" t="s">
        <v>15</v>
      </c>
      <c r="AT43" s="601"/>
      <c r="AU43" s="377" t="s">
        <v>16</v>
      </c>
      <c r="AV43" s="377"/>
      <c r="AW43" s="598" t="s">
        <v>17</v>
      </c>
      <c r="AX43" s="599"/>
    </row>
    <row r="44" spans="1:58">
      <c r="A44" s="204" t="str">
        <f>IF(A10&lt;&gt;"",A10,"")</f>
        <v/>
      </c>
      <c r="B44" s="205" t="str">
        <f>IF(B10&lt;&gt;"",B10,"")</f>
        <v/>
      </c>
      <c r="C44" s="217"/>
      <c r="D44" s="206"/>
      <c r="E44" s="207"/>
      <c r="F44" s="207"/>
      <c r="G44" s="207"/>
      <c r="H44" s="207"/>
      <c r="I44" s="207"/>
      <c r="J44" s="207"/>
      <c r="K44" s="207"/>
      <c r="L44" s="207"/>
      <c r="M44" s="208"/>
      <c r="N44" s="202">
        <f>IFERROR(VLOOKUP(C44,'Additional Calculations'!$L$2:$M$11,2,FALSE),0)</f>
        <v>0</v>
      </c>
      <c r="O44" s="481">
        <f>ROUND(IF($C44&lt;&gt;"grad",($P10*$N44),$N44*$D10),0)</f>
        <v>0</v>
      </c>
      <c r="P44" s="469"/>
      <c r="Q44" s="505">
        <f>ROUND(IF($C44&lt;&gt;"grad",($R10*$N44),(($N44*$E10))),0)</f>
        <v>0</v>
      </c>
      <c r="R44" s="469"/>
      <c r="S44" s="506">
        <f>O44+Q44</f>
        <v>0</v>
      </c>
      <c r="T44" s="507">
        <f t="shared" ref="T44:T49" si="30">P44+R44</f>
        <v>0</v>
      </c>
      <c r="U44" s="469">
        <f>ROUND(IF($C44&lt;&gt;"grad",($V10*$N44),(($N44*$F10)*(1+$T$2))),0)</f>
        <v>0</v>
      </c>
      <c r="V44" s="471"/>
      <c r="W44" s="469">
        <f>ROUND(IF($C44&lt;&gt;"grad",($X10*$N44),(($N44*$G10)*(1+$T$2))),0)</f>
        <v>0</v>
      </c>
      <c r="X44" s="469"/>
      <c r="Y44" s="506">
        <f>U44+W44</f>
        <v>0</v>
      </c>
      <c r="Z44" s="507">
        <f t="shared" ref="Z44:Z49" si="31">V44+X44</f>
        <v>0</v>
      </c>
      <c r="AA44" s="469">
        <f>ROUND(IF($C44&lt;&gt;"grad",($AB10*$N44),(($N44*$H10)*(1+$T$2)^2)),0)</f>
        <v>0</v>
      </c>
      <c r="AB44" s="470"/>
      <c r="AC44" s="469">
        <f>ROUND(IF($C44&lt;&gt;"grad",($AD10*$N44),(($N44*$I10)*(1+$T$2)^2)),0)</f>
        <v>0</v>
      </c>
      <c r="AD44" s="469"/>
      <c r="AE44" s="506">
        <f>AA44+AC44</f>
        <v>0</v>
      </c>
      <c r="AF44" s="557">
        <f t="shared" ref="AF44:AF49" si="32">AB44+AD44</f>
        <v>0</v>
      </c>
      <c r="AG44" s="481">
        <f>ROUND(IF($C44&lt;&gt;"grad",($AH10*$N44),(($N44*$J10)*(1+$T$2)^3)),0)</f>
        <v>0</v>
      </c>
      <c r="AH44" s="470"/>
      <c r="AI44" s="469">
        <f>ROUND(IF($C44&lt;&gt;"grad",($AJ10*$N44),(($N44*$K10)*(1+$T$2)^3)),0)</f>
        <v>0</v>
      </c>
      <c r="AJ44" s="469"/>
      <c r="AK44" s="506">
        <f>AG44+AI44</f>
        <v>0</v>
      </c>
      <c r="AL44" s="557">
        <f t="shared" ref="AL44:AL49" si="33">AH44+AJ44</f>
        <v>0</v>
      </c>
      <c r="AM44" s="481">
        <f>ROUND(IF($C44&lt;&gt;"grad",($AN10*$N44),(($N44*$L10)*(1+$T$2)^4)),0)</f>
        <v>0</v>
      </c>
      <c r="AN44" s="470"/>
      <c r="AO44" s="469">
        <f>ROUND(IF($C44&lt;&gt;"grad",($AP10*$N44),(($N44*$M10)*(1+$T$2)^4)),0)</f>
        <v>0</v>
      </c>
      <c r="AP44" s="469"/>
      <c r="AQ44" s="506">
        <f>AM44+AO44</f>
        <v>0</v>
      </c>
      <c r="AR44" s="507">
        <f t="shared" ref="AR44:AR49" si="34">AN44+AP44</f>
        <v>0</v>
      </c>
      <c r="AS44" s="469">
        <f>O44+U44+AA44+AG44+AM44</f>
        <v>0</v>
      </c>
      <c r="AT44" s="470"/>
      <c r="AU44" s="469">
        <f>Q44+W44+AC44+AI44+AO44</f>
        <v>0</v>
      </c>
      <c r="AV44" s="469"/>
      <c r="AW44" s="506">
        <f>AS44+AU44</f>
        <v>0</v>
      </c>
      <c r="AX44" s="507">
        <f t="shared" ref="AX44:AX49" si="35">AT44+AV44</f>
        <v>0</v>
      </c>
      <c r="AZ44" s="128"/>
    </row>
    <row r="45" spans="1:58">
      <c r="A45" s="209" t="str">
        <f>IF(A11&lt;&gt;"",A11,"")</f>
        <v/>
      </c>
      <c r="B45" s="210" t="str">
        <f>IF(B11&lt;&gt;"",B11,"")</f>
        <v/>
      </c>
      <c r="C45" s="218"/>
      <c r="D45" s="211"/>
      <c r="E45" s="212"/>
      <c r="F45" s="212"/>
      <c r="G45" s="212"/>
      <c r="H45" s="212"/>
      <c r="I45" s="212"/>
      <c r="J45" s="212"/>
      <c r="K45" s="212"/>
      <c r="L45" s="212"/>
      <c r="M45" s="213"/>
      <c r="N45" s="203">
        <f>IFERROR(VLOOKUP(C45,'Additional Calculations'!$L$2:$M$11,2,FALSE),0)</f>
        <v>0</v>
      </c>
      <c r="O45" s="474">
        <f>ROUND(IF($C45&lt;&gt;"grad",($P11*$N45),$N45*$D11),0)</f>
        <v>0</v>
      </c>
      <c r="P45" s="476"/>
      <c r="Q45" s="477">
        <f>ROUND(IF($C45&lt;&gt;"grad",($R11*$N45),(($N45*$E11))),0)</f>
        <v>0</v>
      </c>
      <c r="R45" s="476"/>
      <c r="S45" s="477">
        <f t="shared" ref="S45:S50" si="36">O45+Q45</f>
        <v>0</v>
      </c>
      <c r="T45" s="478">
        <f t="shared" si="30"/>
        <v>0</v>
      </c>
      <c r="U45" s="469">
        <f>ROUND(IF($C45&lt;&gt;"grad",($V11*$N45),(($N45*$F11)*(1+$T$2))),0)</f>
        <v>0</v>
      </c>
      <c r="V45" s="471"/>
      <c r="W45" s="469">
        <f>ROUND(IF($C45&lt;&gt;"grad",($X11*$N45),(($N45*$G11)*(1+$T$2))),0)</f>
        <v>0</v>
      </c>
      <c r="X45" s="469"/>
      <c r="Y45" s="477">
        <f t="shared" ref="Y45:Y50" si="37">U45+W45</f>
        <v>0</v>
      </c>
      <c r="Z45" s="478">
        <f t="shared" si="31"/>
        <v>0</v>
      </c>
      <c r="AA45" s="469">
        <f>ROUND(IF($C45&lt;&gt;"grad",($AB11*$N45),(($N45*$H11)*(1+$T$2)^2)),0)</f>
        <v>0</v>
      </c>
      <c r="AB45" s="470"/>
      <c r="AC45" s="469">
        <f>ROUND(IF($C45&lt;&gt;"grad",($AD11*$N45),(($N45*$I11)*(1+$T$2)^2)),0)</f>
        <v>0</v>
      </c>
      <c r="AD45" s="469"/>
      <c r="AE45" s="477">
        <f t="shared" ref="AE45:AE50" si="38">AA45+AC45</f>
        <v>0</v>
      </c>
      <c r="AF45" s="476">
        <f t="shared" si="32"/>
        <v>0</v>
      </c>
      <c r="AG45" s="474">
        <f>ROUND(IF($C45&lt;&gt;"grad",($AH11*$N45),(($N45*$J11)*(1+$T$2)^3)),0)</f>
        <v>0</v>
      </c>
      <c r="AH45" s="475"/>
      <c r="AI45" s="476">
        <f>ROUND(IF($C45&lt;&gt;"grad",($AJ11*$N45),(($N45*$K11)*(1+$T$2)^3)),0)</f>
        <v>0</v>
      </c>
      <c r="AJ45" s="476"/>
      <c r="AK45" s="477">
        <f t="shared" ref="AK45:AK50" si="39">AG45+AI45</f>
        <v>0</v>
      </c>
      <c r="AL45" s="476">
        <f t="shared" si="33"/>
        <v>0</v>
      </c>
      <c r="AM45" s="474">
        <f>ROUND(IF($C45&lt;&gt;"grad",($AN11*$N45),(($N45*$L11)*(1+$T$2)^4)),0)</f>
        <v>0</v>
      </c>
      <c r="AN45" s="475"/>
      <c r="AO45" s="476">
        <f>ROUND(IF($C45&lt;&gt;"grad",($AP11*$N45),(($N45*$M11)*(1+$T$2)^4)),0)</f>
        <v>0</v>
      </c>
      <c r="AP45" s="476"/>
      <c r="AQ45" s="477">
        <f t="shared" ref="AQ45:AQ50" si="40">AM45+AO45</f>
        <v>0</v>
      </c>
      <c r="AR45" s="478">
        <f t="shared" si="34"/>
        <v>0</v>
      </c>
      <c r="AS45" s="476">
        <f>O45+U45+AA45+AG45+AM45</f>
        <v>0</v>
      </c>
      <c r="AT45" s="475"/>
      <c r="AU45" s="476">
        <f>Q45+W45+AC45+AI45+AO45</f>
        <v>0</v>
      </c>
      <c r="AV45" s="476"/>
      <c r="AW45" s="477">
        <f>AS45+AU45</f>
        <v>0</v>
      </c>
      <c r="AX45" s="478">
        <f t="shared" si="35"/>
        <v>0</v>
      </c>
      <c r="AZ45" s="128"/>
    </row>
    <row r="46" spans="1:58">
      <c r="A46" s="209" t="str">
        <f>IF(A12&lt;&gt;"",A12,"")</f>
        <v/>
      </c>
      <c r="B46" s="210" t="str">
        <f>IF(B12&lt;&gt;"",B12,"")</f>
        <v/>
      </c>
      <c r="C46" s="218"/>
      <c r="D46" s="211"/>
      <c r="E46" s="212"/>
      <c r="F46" s="212"/>
      <c r="G46" s="212"/>
      <c r="H46" s="212"/>
      <c r="I46" s="212"/>
      <c r="J46" s="212"/>
      <c r="K46" s="212"/>
      <c r="L46" s="212"/>
      <c r="M46" s="213"/>
      <c r="N46" s="203">
        <f>IFERROR(VLOOKUP(C46,'Additional Calculations'!$L$2:$M$11,2,FALSE),0)</f>
        <v>0</v>
      </c>
      <c r="O46" s="474">
        <f>ROUND(IF($C46&lt;&gt;"grad",($P12*$N46),$N46*$D12),0)</f>
        <v>0</v>
      </c>
      <c r="P46" s="476"/>
      <c r="Q46" s="477">
        <f>ROUND(IF($C46&lt;&gt;"grad",($R12*$N46),(($N46*$E12))),0)</f>
        <v>0</v>
      </c>
      <c r="R46" s="476"/>
      <c r="S46" s="477">
        <f t="shared" si="36"/>
        <v>0</v>
      </c>
      <c r="T46" s="478">
        <f t="shared" si="30"/>
        <v>0</v>
      </c>
      <c r="U46" s="469">
        <f t="shared" ref="U46:U73" si="41">ROUND(IF($C46&lt;&gt;"grad",($V12*$N46),(($N46*$F12)*(1+$T$2))),0)</f>
        <v>0</v>
      </c>
      <c r="V46" s="471"/>
      <c r="W46" s="469">
        <f t="shared" ref="W46:W73" si="42">ROUND(IF($C46&lt;&gt;"grad",($X12*$N46),(($N46*$G12)*(1+$T$2))),0)</f>
        <v>0</v>
      </c>
      <c r="X46" s="469"/>
      <c r="Y46" s="477">
        <f t="shared" ref="Y46:Y70" si="43">U46+W46</f>
        <v>0</v>
      </c>
      <c r="Z46" s="478">
        <f t="shared" ref="Z46:Z70" si="44">V46+X46</f>
        <v>0</v>
      </c>
      <c r="AA46" s="469">
        <f t="shared" ref="AA46:AA73" si="45">ROUND(IF($C46&lt;&gt;"grad",($AB12*$N46),(($N46*$H12)*(1+$T$2)^2)),0)</f>
        <v>0</v>
      </c>
      <c r="AB46" s="470"/>
      <c r="AC46" s="469">
        <f t="shared" ref="AC46:AC73" si="46">ROUND(IF($C46&lt;&gt;"grad",($AD12*$N46),(($N46*$I12)*(1+$T$2)^2)),0)</f>
        <v>0</v>
      </c>
      <c r="AD46" s="469"/>
      <c r="AE46" s="477">
        <f t="shared" ref="AE46:AE68" si="47">AA46+AC46</f>
        <v>0</v>
      </c>
      <c r="AF46" s="476">
        <f t="shared" ref="AF46:AF68" si="48">AB46+AD46</f>
        <v>0</v>
      </c>
      <c r="AG46" s="474">
        <f t="shared" ref="AG46:AG73" si="49">ROUND(IF($C46&lt;&gt;"grad",($AH12*$N46),(($N46*$J12)*(1+$T$2)^3)),0)</f>
        <v>0</v>
      </c>
      <c r="AH46" s="475"/>
      <c r="AI46" s="476">
        <f t="shared" ref="AI46:AI73" si="50">ROUND(IF($C46&lt;&gt;"grad",($AJ12*$N46),(($N46*$K12)*(1+$T$2)^3)),0)</f>
        <v>0</v>
      </c>
      <c r="AJ46" s="476"/>
      <c r="AK46" s="477">
        <f t="shared" ref="AK46:AK69" si="51">AG46+AI46</f>
        <v>0</v>
      </c>
      <c r="AL46" s="476">
        <f t="shared" ref="AL46:AL69" si="52">AH46+AJ46</f>
        <v>0</v>
      </c>
      <c r="AM46" s="474">
        <f t="shared" ref="AM46:AM73" si="53">ROUND(IF($C46&lt;&gt;"grad",($AN12*$N46),(($N46*$L12)*(1+$T$2)^4)),0)</f>
        <v>0</v>
      </c>
      <c r="AN46" s="475"/>
      <c r="AO46" s="476">
        <f t="shared" ref="AO46:AO73" si="54">ROUND(IF($C46&lt;&gt;"grad",($AP12*$N46),(($N46*$M12)*(1+$T$2)^4)),0)</f>
        <v>0</v>
      </c>
      <c r="AP46" s="476"/>
      <c r="AQ46" s="477">
        <f t="shared" ref="AQ46:AQ73" si="55">AM46+AO46</f>
        <v>0</v>
      </c>
      <c r="AR46" s="478">
        <f t="shared" ref="AR46:AR73" si="56">AN46+AP46</f>
        <v>0</v>
      </c>
      <c r="AS46" s="476">
        <f t="shared" ref="AS45:AS50" si="57">O46+U46+AA46+AG46+AM46</f>
        <v>0</v>
      </c>
      <c r="AT46" s="475"/>
      <c r="AU46" s="476">
        <f t="shared" ref="AU45:AU50" si="58">Q46+W46+AC46+AI46+AO46</f>
        <v>0</v>
      </c>
      <c r="AV46" s="476"/>
      <c r="AW46" s="477">
        <f t="shared" ref="AW45:AW48" si="59">AS46+AU46</f>
        <v>0</v>
      </c>
      <c r="AX46" s="478">
        <f t="shared" si="35"/>
        <v>0</v>
      </c>
    </row>
    <row r="47" spans="1:58" ht="12.75" customHeight="1">
      <c r="A47" s="209" t="str">
        <f>IF(A13&lt;&gt;"",A13,"")</f>
        <v/>
      </c>
      <c r="B47" s="210" t="str">
        <f>IF(B13&lt;&gt;"",B13,"")</f>
        <v/>
      </c>
      <c r="C47" s="218"/>
      <c r="D47" s="211"/>
      <c r="E47" s="212"/>
      <c r="F47" s="212"/>
      <c r="G47" s="212"/>
      <c r="H47" s="212"/>
      <c r="I47" s="212"/>
      <c r="J47" s="212"/>
      <c r="K47" s="212"/>
      <c r="L47" s="212"/>
      <c r="M47" s="213"/>
      <c r="N47" s="203">
        <f>IFERROR(VLOOKUP(C47,'Additional Calculations'!$L$2:$M$11,2,FALSE),0)</f>
        <v>0</v>
      </c>
      <c r="O47" s="474">
        <f t="shared" ref="O47:O68" si="60">ROUND(IF($C47&lt;&gt;"grad",($P13*$N47),$N47*$D13),0)</f>
        <v>0</v>
      </c>
      <c r="P47" s="476"/>
      <c r="Q47" s="477">
        <f t="shared" ref="Q47:Q68" si="61">ROUND(IF($C47&lt;&gt;"grad",($R13*$N47),(($N47*$E13))),0)</f>
        <v>0</v>
      </c>
      <c r="R47" s="476"/>
      <c r="S47" s="477">
        <f t="shared" ref="S47:S68" si="62">O47+Q47</f>
        <v>0</v>
      </c>
      <c r="T47" s="478">
        <f t="shared" ref="T47:T68" si="63">P47+R47</f>
        <v>0</v>
      </c>
      <c r="U47" s="469">
        <f t="shared" si="41"/>
        <v>0</v>
      </c>
      <c r="V47" s="471"/>
      <c r="W47" s="469">
        <f t="shared" si="42"/>
        <v>0</v>
      </c>
      <c r="X47" s="469"/>
      <c r="Y47" s="477">
        <f t="shared" si="43"/>
        <v>0</v>
      </c>
      <c r="Z47" s="478">
        <f t="shared" si="44"/>
        <v>0</v>
      </c>
      <c r="AA47" s="469">
        <f t="shared" si="45"/>
        <v>0</v>
      </c>
      <c r="AB47" s="470"/>
      <c r="AC47" s="469">
        <f t="shared" si="46"/>
        <v>0</v>
      </c>
      <c r="AD47" s="469"/>
      <c r="AE47" s="477">
        <f t="shared" si="47"/>
        <v>0</v>
      </c>
      <c r="AF47" s="476">
        <f t="shared" si="48"/>
        <v>0</v>
      </c>
      <c r="AG47" s="474">
        <f t="shared" si="49"/>
        <v>0</v>
      </c>
      <c r="AH47" s="475"/>
      <c r="AI47" s="476">
        <f t="shared" si="50"/>
        <v>0</v>
      </c>
      <c r="AJ47" s="476"/>
      <c r="AK47" s="477">
        <f t="shared" si="51"/>
        <v>0</v>
      </c>
      <c r="AL47" s="476">
        <f t="shared" si="52"/>
        <v>0</v>
      </c>
      <c r="AM47" s="474">
        <f t="shared" si="53"/>
        <v>0</v>
      </c>
      <c r="AN47" s="475"/>
      <c r="AO47" s="476">
        <f t="shared" si="54"/>
        <v>0</v>
      </c>
      <c r="AP47" s="476"/>
      <c r="AQ47" s="477">
        <f t="shared" si="55"/>
        <v>0</v>
      </c>
      <c r="AR47" s="478">
        <f t="shared" si="56"/>
        <v>0</v>
      </c>
      <c r="AS47" s="476">
        <f>O47+U47+AA47+AG47+AM47</f>
        <v>0</v>
      </c>
      <c r="AT47" s="475"/>
      <c r="AU47" s="476">
        <f>Q47+W47+AC47+AI47+AO47</f>
        <v>0</v>
      </c>
      <c r="AV47" s="476"/>
      <c r="AW47" s="477">
        <f>AS47+AU47</f>
        <v>0</v>
      </c>
      <c r="AX47" s="478">
        <f t="shared" si="35"/>
        <v>0</v>
      </c>
    </row>
    <row r="48" spans="1:58">
      <c r="A48" s="209" t="str">
        <f t="shared" ref="A48:B48" si="64">IF(A14&lt;&gt;"",A14,"")</f>
        <v/>
      </c>
      <c r="B48" s="210" t="str">
        <f t="shared" si="64"/>
        <v/>
      </c>
      <c r="C48" s="218"/>
      <c r="D48" s="211"/>
      <c r="E48" s="212"/>
      <c r="F48" s="212"/>
      <c r="G48" s="212"/>
      <c r="H48" s="212"/>
      <c r="I48" s="212"/>
      <c r="J48" s="212"/>
      <c r="K48" s="212"/>
      <c r="L48" s="212"/>
      <c r="M48" s="213"/>
      <c r="N48" s="203">
        <f>IFERROR(VLOOKUP(C48,'Additional Calculations'!$L$2:$M$11,2,FALSE),0)</f>
        <v>0</v>
      </c>
      <c r="O48" s="474">
        <f t="shared" si="60"/>
        <v>0</v>
      </c>
      <c r="P48" s="476"/>
      <c r="Q48" s="477">
        <f t="shared" si="61"/>
        <v>0</v>
      </c>
      <c r="R48" s="476"/>
      <c r="S48" s="477">
        <f t="shared" si="62"/>
        <v>0</v>
      </c>
      <c r="T48" s="478">
        <f t="shared" si="63"/>
        <v>0</v>
      </c>
      <c r="U48" s="469">
        <f t="shared" si="41"/>
        <v>0</v>
      </c>
      <c r="V48" s="471"/>
      <c r="W48" s="469">
        <f t="shared" si="42"/>
        <v>0</v>
      </c>
      <c r="X48" s="469"/>
      <c r="Y48" s="477">
        <f t="shared" si="43"/>
        <v>0</v>
      </c>
      <c r="Z48" s="478">
        <f t="shared" si="44"/>
        <v>0</v>
      </c>
      <c r="AA48" s="469">
        <f t="shared" si="45"/>
        <v>0</v>
      </c>
      <c r="AB48" s="470"/>
      <c r="AC48" s="469">
        <f t="shared" si="46"/>
        <v>0</v>
      </c>
      <c r="AD48" s="469"/>
      <c r="AE48" s="477">
        <f t="shared" si="47"/>
        <v>0</v>
      </c>
      <c r="AF48" s="476">
        <f t="shared" si="48"/>
        <v>0</v>
      </c>
      <c r="AG48" s="474">
        <f t="shared" si="49"/>
        <v>0</v>
      </c>
      <c r="AH48" s="475"/>
      <c r="AI48" s="476">
        <f t="shared" si="50"/>
        <v>0</v>
      </c>
      <c r="AJ48" s="476"/>
      <c r="AK48" s="477">
        <f t="shared" si="51"/>
        <v>0</v>
      </c>
      <c r="AL48" s="476">
        <f t="shared" si="52"/>
        <v>0</v>
      </c>
      <c r="AM48" s="474">
        <f t="shared" si="53"/>
        <v>0</v>
      </c>
      <c r="AN48" s="475"/>
      <c r="AO48" s="476">
        <f t="shared" si="54"/>
        <v>0</v>
      </c>
      <c r="AP48" s="476"/>
      <c r="AQ48" s="477">
        <f t="shared" si="55"/>
        <v>0</v>
      </c>
      <c r="AR48" s="478">
        <f t="shared" si="56"/>
        <v>0</v>
      </c>
      <c r="AS48" s="476">
        <f t="shared" si="57"/>
        <v>0</v>
      </c>
      <c r="AT48" s="475"/>
      <c r="AU48" s="476">
        <f t="shared" si="58"/>
        <v>0</v>
      </c>
      <c r="AV48" s="476"/>
      <c r="AW48" s="477">
        <f t="shared" si="59"/>
        <v>0</v>
      </c>
      <c r="AX48" s="478">
        <f t="shared" si="35"/>
        <v>0</v>
      </c>
    </row>
    <row r="49" spans="1:50">
      <c r="A49" s="209" t="str">
        <f t="shared" ref="A49:B49" si="65">IF(A15&lt;&gt;"",A15,"")</f>
        <v/>
      </c>
      <c r="B49" s="210" t="str">
        <f t="shared" si="65"/>
        <v/>
      </c>
      <c r="C49" s="218"/>
      <c r="D49" s="211"/>
      <c r="E49" s="212"/>
      <c r="F49" s="212"/>
      <c r="G49" s="212"/>
      <c r="H49" s="212"/>
      <c r="I49" s="212"/>
      <c r="J49" s="212"/>
      <c r="K49" s="212"/>
      <c r="L49" s="212"/>
      <c r="M49" s="213"/>
      <c r="N49" s="203">
        <f>IFERROR(VLOOKUP(C49,'Additional Calculations'!$L$2:$M$11,2,FALSE),0)</f>
        <v>0</v>
      </c>
      <c r="O49" s="474">
        <f t="shared" si="60"/>
        <v>0</v>
      </c>
      <c r="P49" s="476"/>
      <c r="Q49" s="477">
        <f t="shared" si="61"/>
        <v>0</v>
      </c>
      <c r="R49" s="476"/>
      <c r="S49" s="477">
        <f t="shared" si="62"/>
        <v>0</v>
      </c>
      <c r="T49" s="478">
        <f t="shared" si="63"/>
        <v>0</v>
      </c>
      <c r="U49" s="469">
        <f t="shared" si="41"/>
        <v>0</v>
      </c>
      <c r="V49" s="471"/>
      <c r="W49" s="469">
        <f t="shared" si="42"/>
        <v>0</v>
      </c>
      <c r="X49" s="469"/>
      <c r="Y49" s="477">
        <f t="shared" si="43"/>
        <v>0</v>
      </c>
      <c r="Z49" s="478">
        <f t="shared" si="44"/>
        <v>0</v>
      </c>
      <c r="AA49" s="469">
        <f t="shared" si="45"/>
        <v>0</v>
      </c>
      <c r="AB49" s="470"/>
      <c r="AC49" s="469">
        <f t="shared" si="46"/>
        <v>0</v>
      </c>
      <c r="AD49" s="469"/>
      <c r="AE49" s="477">
        <f t="shared" si="47"/>
        <v>0</v>
      </c>
      <c r="AF49" s="476">
        <f t="shared" si="48"/>
        <v>0</v>
      </c>
      <c r="AG49" s="474">
        <f t="shared" si="49"/>
        <v>0</v>
      </c>
      <c r="AH49" s="475"/>
      <c r="AI49" s="476">
        <f t="shared" si="50"/>
        <v>0</v>
      </c>
      <c r="AJ49" s="476"/>
      <c r="AK49" s="477">
        <f t="shared" si="51"/>
        <v>0</v>
      </c>
      <c r="AL49" s="476">
        <f t="shared" si="52"/>
        <v>0</v>
      </c>
      <c r="AM49" s="474">
        <f t="shared" si="53"/>
        <v>0</v>
      </c>
      <c r="AN49" s="475"/>
      <c r="AO49" s="476">
        <f t="shared" si="54"/>
        <v>0</v>
      </c>
      <c r="AP49" s="476"/>
      <c r="AQ49" s="477">
        <f t="shared" si="55"/>
        <v>0</v>
      </c>
      <c r="AR49" s="478">
        <f t="shared" si="56"/>
        <v>0</v>
      </c>
      <c r="AS49" s="565">
        <f t="shared" si="57"/>
        <v>0</v>
      </c>
      <c r="AT49" s="566"/>
      <c r="AU49" s="565">
        <f t="shared" si="58"/>
        <v>0</v>
      </c>
      <c r="AV49" s="565"/>
      <c r="AW49" s="568">
        <f>AS49+AU49</f>
        <v>0</v>
      </c>
      <c r="AX49" s="569">
        <f t="shared" si="35"/>
        <v>0</v>
      </c>
    </row>
    <row r="50" spans="1:50">
      <c r="A50" s="209" t="str">
        <f t="shared" ref="A50:B50" si="66">IF(A16&lt;&gt;"",A16,"")</f>
        <v/>
      </c>
      <c r="B50" s="210" t="str">
        <f t="shared" si="66"/>
        <v/>
      </c>
      <c r="C50" s="218"/>
      <c r="D50" s="211"/>
      <c r="E50" s="212"/>
      <c r="F50" s="212"/>
      <c r="G50" s="212"/>
      <c r="H50" s="212"/>
      <c r="I50" s="212"/>
      <c r="J50" s="212"/>
      <c r="K50" s="212"/>
      <c r="L50" s="212"/>
      <c r="M50" s="213"/>
      <c r="N50" s="203">
        <f>IFERROR(VLOOKUP(C50,'Additional Calculations'!$L$2:$M$11,2,FALSE),0)</f>
        <v>0</v>
      </c>
      <c r="O50" s="474">
        <f t="shared" si="60"/>
        <v>0</v>
      </c>
      <c r="P50" s="476"/>
      <c r="Q50" s="477">
        <f t="shared" si="61"/>
        <v>0</v>
      </c>
      <c r="R50" s="476"/>
      <c r="S50" s="477">
        <f t="shared" si="62"/>
        <v>0</v>
      </c>
      <c r="T50" s="478">
        <f t="shared" si="63"/>
        <v>0</v>
      </c>
      <c r="U50" s="469">
        <f t="shared" si="41"/>
        <v>0</v>
      </c>
      <c r="V50" s="471"/>
      <c r="W50" s="469">
        <f t="shared" si="42"/>
        <v>0</v>
      </c>
      <c r="X50" s="469"/>
      <c r="Y50" s="477">
        <f t="shared" si="43"/>
        <v>0</v>
      </c>
      <c r="Z50" s="478">
        <f t="shared" si="44"/>
        <v>0</v>
      </c>
      <c r="AA50" s="469">
        <f t="shared" si="45"/>
        <v>0</v>
      </c>
      <c r="AB50" s="470"/>
      <c r="AC50" s="469">
        <f t="shared" si="46"/>
        <v>0</v>
      </c>
      <c r="AD50" s="469"/>
      <c r="AE50" s="477">
        <f t="shared" si="47"/>
        <v>0</v>
      </c>
      <c r="AF50" s="476">
        <f t="shared" si="48"/>
        <v>0</v>
      </c>
      <c r="AG50" s="474">
        <f t="shared" si="49"/>
        <v>0</v>
      </c>
      <c r="AH50" s="475"/>
      <c r="AI50" s="476">
        <f t="shared" si="50"/>
        <v>0</v>
      </c>
      <c r="AJ50" s="476"/>
      <c r="AK50" s="477">
        <f t="shared" si="51"/>
        <v>0</v>
      </c>
      <c r="AL50" s="476">
        <f t="shared" si="52"/>
        <v>0</v>
      </c>
      <c r="AM50" s="474">
        <f t="shared" si="53"/>
        <v>0</v>
      </c>
      <c r="AN50" s="475"/>
      <c r="AO50" s="476">
        <f t="shared" si="54"/>
        <v>0</v>
      </c>
      <c r="AP50" s="476"/>
      <c r="AQ50" s="477">
        <f t="shared" si="55"/>
        <v>0</v>
      </c>
      <c r="AR50" s="478">
        <f t="shared" si="56"/>
        <v>0</v>
      </c>
      <c r="AS50" s="469">
        <f t="shared" si="57"/>
        <v>0</v>
      </c>
      <c r="AT50" s="470"/>
      <c r="AU50" s="469">
        <f t="shared" si="58"/>
        <v>0</v>
      </c>
      <c r="AV50" s="469"/>
      <c r="AW50" s="505">
        <f t="shared" ref="AW50:AW73" si="67">AS50+AU50</f>
        <v>0</v>
      </c>
      <c r="AX50" s="584">
        <f t="shared" ref="AX50:AX73" si="68">AT50+AV50</f>
        <v>0</v>
      </c>
    </row>
    <row r="51" spans="1:50">
      <c r="A51" s="209" t="str">
        <f t="shared" ref="A51:B51" si="69">IF(A17&lt;&gt;"",A17,"")</f>
        <v/>
      </c>
      <c r="B51" s="210" t="str">
        <f t="shared" si="69"/>
        <v/>
      </c>
      <c r="C51" s="218"/>
      <c r="D51" s="211"/>
      <c r="E51" s="212"/>
      <c r="F51" s="212"/>
      <c r="G51" s="212"/>
      <c r="H51" s="212"/>
      <c r="I51" s="212"/>
      <c r="J51" s="212"/>
      <c r="K51" s="212"/>
      <c r="L51" s="212"/>
      <c r="M51" s="213"/>
      <c r="N51" s="203">
        <f>IFERROR(VLOOKUP(C51,'Additional Calculations'!$L$2:$M$11,2,FALSE),0)</f>
        <v>0</v>
      </c>
      <c r="O51" s="474">
        <f t="shared" si="60"/>
        <v>0</v>
      </c>
      <c r="P51" s="476"/>
      <c r="Q51" s="477">
        <f t="shared" si="61"/>
        <v>0</v>
      </c>
      <c r="R51" s="476"/>
      <c r="S51" s="477">
        <f t="shared" si="62"/>
        <v>0</v>
      </c>
      <c r="T51" s="478">
        <f t="shared" si="63"/>
        <v>0</v>
      </c>
      <c r="U51" s="469">
        <f t="shared" si="41"/>
        <v>0</v>
      </c>
      <c r="V51" s="471"/>
      <c r="W51" s="469">
        <f t="shared" si="42"/>
        <v>0</v>
      </c>
      <c r="X51" s="469"/>
      <c r="Y51" s="477">
        <f t="shared" si="43"/>
        <v>0</v>
      </c>
      <c r="Z51" s="478">
        <f t="shared" si="44"/>
        <v>0</v>
      </c>
      <c r="AA51" s="469">
        <f t="shared" si="45"/>
        <v>0</v>
      </c>
      <c r="AB51" s="470"/>
      <c r="AC51" s="469">
        <f t="shared" si="46"/>
        <v>0</v>
      </c>
      <c r="AD51" s="469"/>
      <c r="AE51" s="477">
        <f t="shared" si="47"/>
        <v>0</v>
      </c>
      <c r="AF51" s="476">
        <f t="shared" si="48"/>
        <v>0</v>
      </c>
      <c r="AG51" s="474">
        <f t="shared" si="49"/>
        <v>0</v>
      </c>
      <c r="AH51" s="475"/>
      <c r="AI51" s="476">
        <f t="shared" si="50"/>
        <v>0</v>
      </c>
      <c r="AJ51" s="476"/>
      <c r="AK51" s="477">
        <f t="shared" si="51"/>
        <v>0</v>
      </c>
      <c r="AL51" s="476">
        <f t="shared" si="52"/>
        <v>0</v>
      </c>
      <c r="AM51" s="474">
        <f t="shared" si="53"/>
        <v>0</v>
      </c>
      <c r="AN51" s="475"/>
      <c r="AO51" s="476">
        <f t="shared" si="54"/>
        <v>0</v>
      </c>
      <c r="AP51" s="476"/>
      <c r="AQ51" s="477">
        <f t="shared" si="55"/>
        <v>0</v>
      </c>
      <c r="AR51" s="478">
        <f t="shared" si="56"/>
        <v>0</v>
      </c>
      <c r="AS51" s="476">
        <f t="shared" ref="AS51:AS73" si="70">O51+U51+AA51+AG51+AM51</f>
        <v>0</v>
      </c>
      <c r="AT51" s="475"/>
      <c r="AU51" s="476">
        <f t="shared" ref="AU51:AU73" si="71">Q51+W51+AC51+AI51+AO51</f>
        <v>0</v>
      </c>
      <c r="AV51" s="476"/>
      <c r="AW51" s="477">
        <f t="shared" si="67"/>
        <v>0</v>
      </c>
      <c r="AX51" s="478">
        <f t="shared" si="68"/>
        <v>0</v>
      </c>
    </row>
    <row r="52" spans="1:50">
      <c r="A52" s="209" t="str">
        <f t="shared" ref="A52:B52" si="72">IF(A18&lt;&gt;"",A18,"")</f>
        <v/>
      </c>
      <c r="B52" s="210" t="str">
        <f t="shared" si="72"/>
        <v/>
      </c>
      <c r="C52" s="218"/>
      <c r="D52" s="211"/>
      <c r="E52" s="212"/>
      <c r="F52" s="212"/>
      <c r="G52" s="212"/>
      <c r="H52" s="212"/>
      <c r="I52" s="212"/>
      <c r="J52" s="212"/>
      <c r="K52" s="212"/>
      <c r="L52" s="212"/>
      <c r="M52" s="213"/>
      <c r="N52" s="203">
        <f>IFERROR(VLOOKUP(C52,'Additional Calculations'!$L$2:$M$11,2,FALSE),0)</f>
        <v>0</v>
      </c>
      <c r="O52" s="474">
        <f t="shared" si="60"/>
        <v>0</v>
      </c>
      <c r="P52" s="476"/>
      <c r="Q52" s="477">
        <f t="shared" si="61"/>
        <v>0</v>
      </c>
      <c r="R52" s="476"/>
      <c r="S52" s="477">
        <f t="shared" si="62"/>
        <v>0</v>
      </c>
      <c r="T52" s="478">
        <f t="shared" si="63"/>
        <v>0</v>
      </c>
      <c r="U52" s="469">
        <f t="shared" si="41"/>
        <v>0</v>
      </c>
      <c r="V52" s="471"/>
      <c r="W52" s="469">
        <f t="shared" si="42"/>
        <v>0</v>
      </c>
      <c r="X52" s="469"/>
      <c r="Y52" s="477">
        <f t="shared" si="43"/>
        <v>0</v>
      </c>
      <c r="Z52" s="478">
        <f t="shared" si="44"/>
        <v>0</v>
      </c>
      <c r="AA52" s="469">
        <f t="shared" si="45"/>
        <v>0</v>
      </c>
      <c r="AB52" s="470"/>
      <c r="AC52" s="469">
        <f t="shared" si="46"/>
        <v>0</v>
      </c>
      <c r="AD52" s="469"/>
      <c r="AE52" s="477">
        <f t="shared" si="47"/>
        <v>0</v>
      </c>
      <c r="AF52" s="476">
        <f t="shared" si="48"/>
        <v>0</v>
      </c>
      <c r="AG52" s="474">
        <f t="shared" si="49"/>
        <v>0</v>
      </c>
      <c r="AH52" s="475"/>
      <c r="AI52" s="476">
        <f t="shared" si="50"/>
        <v>0</v>
      </c>
      <c r="AJ52" s="476"/>
      <c r="AK52" s="477">
        <f t="shared" si="51"/>
        <v>0</v>
      </c>
      <c r="AL52" s="476">
        <f t="shared" si="52"/>
        <v>0</v>
      </c>
      <c r="AM52" s="474">
        <f t="shared" si="53"/>
        <v>0</v>
      </c>
      <c r="AN52" s="475"/>
      <c r="AO52" s="476">
        <f t="shared" si="54"/>
        <v>0</v>
      </c>
      <c r="AP52" s="476"/>
      <c r="AQ52" s="477">
        <f t="shared" si="55"/>
        <v>0</v>
      </c>
      <c r="AR52" s="478">
        <f t="shared" si="56"/>
        <v>0</v>
      </c>
      <c r="AS52" s="476">
        <f t="shared" si="70"/>
        <v>0</v>
      </c>
      <c r="AT52" s="475"/>
      <c r="AU52" s="476">
        <f t="shared" si="71"/>
        <v>0</v>
      </c>
      <c r="AV52" s="476"/>
      <c r="AW52" s="477">
        <f t="shared" si="67"/>
        <v>0</v>
      </c>
      <c r="AX52" s="478">
        <f t="shared" si="68"/>
        <v>0</v>
      </c>
    </row>
    <row r="53" spans="1:50">
      <c r="A53" s="209" t="str">
        <f t="shared" ref="A53:B53" si="73">IF(A19&lt;&gt;"",A19,"")</f>
        <v/>
      </c>
      <c r="B53" s="210" t="str">
        <f t="shared" si="73"/>
        <v/>
      </c>
      <c r="C53" s="218"/>
      <c r="D53" s="211"/>
      <c r="E53" s="212"/>
      <c r="F53" s="212"/>
      <c r="G53" s="212"/>
      <c r="H53" s="212"/>
      <c r="I53" s="212"/>
      <c r="J53" s="212"/>
      <c r="K53" s="212"/>
      <c r="L53" s="212"/>
      <c r="M53" s="213"/>
      <c r="N53" s="203">
        <f>IFERROR(VLOOKUP(C53,'Additional Calculations'!$L$2:$M$11,2,FALSE),0)</f>
        <v>0</v>
      </c>
      <c r="O53" s="474">
        <f t="shared" si="60"/>
        <v>0</v>
      </c>
      <c r="P53" s="476"/>
      <c r="Q53" s="477">
        <f t="shared" si="61"/>
        <v>0</v>
      </c>
      <c r="R53" s="476"/>
      <c r="S53" s="477">
        <f t="shared" si="62"/>
        <v>0</v>
      </c>
      <c r="T53" s="478">
        <f t="shared" si="63"/>
        <v>0</v>
      </c>
      <c r="U53" s="469">
        <f t="shared" si="41"/>
        <v>0</v>
      </c>
      <c r="V53" s="471"/>
      <c r="W53" s="469">
        <f t="shared" si="42"/>
        <v>0</v>
      </c>
      <c r="X53" s="469"/>
      <c r="Y53" s="477">
        <f t="shared" si="43"/>
        <v>0</v>
      </c>
      <c r="Z53" s="478">
        <f t="shared" si="44"/>
        <v>0</v>
      </c>
      <c r="AA53" s="469">
        <f t="shared" si="45"/>
        <v>0</v>
      </c>
      <c r="AB53" s="470"/>
      <c r="AC53" s="469">
        <f t="shared" si="46"/>
        <v>0</v>
      </c>
      <c r="AD53" s="469"/>
      <c r="AE53" s="477">
        <f t="shared" si="47"/>
        <v>0</v>
      </c>
      <c r="AF53" s="476">
        <f t="shared" si="48"/>
        <v>0</v>
      </c>
      <c r="AG53" s="474">
        <f t="shared" si="49"/>
        <v>0</v>
      </c>
      <c r="AH53" s="475"/>
      <c r="AI53" s="476">
        <f t="shared" si="50"/>
        <v>0</v>
      </c>
      <c r="AJ53" s="476"/>
      <c r="AK53" s="477">
        <f t="shared" si="51"/>
        <v>0</v>
      </c>
      <c r="AL53" s="476">
        <f t="shared" si="52"/>
        <v>0</v>
      </c>
      <c r="AM53" s="474">
        <f t="shared" si="53"/>
        <v>0</v>
      </c>
      <c r="AN53" s="475"/>
      <c r="AO53" s="476">
        <f t="shared" si="54"/>
        <v>0</v>
      </c>
      <c r="AP53" s="476"/>
      <c r="AQ53" s="477">
        <f t="shared" si="55"/>
        <v>0</v>
      </c>
      <c r="AR53" s="478">
        <f t="shared" si="56"/>
        <v>0</v>
      </c>
      <c r="AS53" s="476">
        <f t="shared" si="70"/>
        <v>0</v>
      </c>
      <c r="AT53" s="475"/>
      <c r="AU53" s="476">
        <f t="shared" si="71"/>
        <v>0</v>
      </c>
      <c r="AV53" s="476"/>
      <c r="AW53" s="477">
        <f t="shared" si="67"/>
        <v>0</v>
      </c>
      <c r="AX53" s="478">
        <f t="shared" si="68"/>
        <v>0</v>
      </c>
    </row>
    <row r="54" spans="1:50">
      <c r="A54" s="209" t="str">
        <f t="shared" ref="A54:B54" si="74">IF(A20&lt;&gt;"",A20,"")</f>
        <v/>
      </c>
      <c r="B54" s="210" t="str">
        <f t="shared" si="74"/>
        <v/>
      </c>
      <c r="C54" s="218"/>
      <c r="D54" s="211"/>
      <c r="E54" s="212"/>
      <c r="F54" s="212"/>
      <c r="G54" s="212"/>
      <c r="H54" s="212"/>
      <c r="I54" s="212"/>
      <c r="J54" s="212"/>
      <c r="K54" s="212"/>
      <c r="L54" s="212"/>
      <c r="M54" s="213"/>
      <c r="N54" s="203">
        <f>IFERROR(VLOOKUP(C54,'Additional Calculations'!$L$2:$M$11,2,FALSE),0)</f>
        <v>0</v>
      </c>
      <c r="O54" s="474">
        <f t="shared" si="60"/>
        <v>0</v>
      </c>
      <c r="P54" s="476"/>
      <c r="Q54" s="477">
        <f t="shared" si="61"/>
        <v>0</v>
      </c>
      <c r="R54" s="476"/>
      <c r="S54" s="477">
        <f t="shared" si="62"/>
        <v>0</v>
      </c>
      <c r="T54" s="478">
        <f t="shared" si="63"/>
        <v>0</v>
      </c>
      <c r="U54" s="469">
        <f t="shared" si="41"/>
        <v>0</v>
      </c>
      <c r="V54" s="471"/>
      <c r="W54" s="469">
        <f t="shared" si="42"/>
        <v>0</v>
      </c>
      <c r="X54" s="469"/>
      <c r="Y54" s="477">
        <f t="shared" si="43"/>
        <v>0</v>
      </c>
      <c r="Z54" s="478">
        <f t="shared" si="44"/>
        <v>0</v>
      </c>
      <c r="AA54" s="469">
        <f t="shared" si="45"/>
        <v>0</v>
      </c>
      <c r="AB54" s="470"/>
      <c r="AC54" s="469">
        <f t="shared" si="46"/>
        <v>0</v>
      </c>
      <c r="AD54" s="469"/>
      <c r="AE54" s="477">
        <f t="shared" si="47"/>
        <v>0</v>
      </c>
      <c r="AF54" s="476">
        <f t="shared" si="48"/>
        <v>0</v>
      </c>
      <c r="AG54" s="474">
        <f t="shared" si="49"/>
        <v>0</v>
      </c>
      <c r="AH54" s="475"/>
      <c r="AI54" s="476">
        <f t="shared" si="50"/>
        <v>0</v>
      </c>
      <c r="AJ54" s="476"/>
      <c r="AK54" s="477">
        <f t="shared" si="51"/>
        <v>0</v>
      </c>
      <c r="AL54" s="476">
        <f t="shared" si="52"/>
        <v>0</v>
      </c>
      <c r="AM54" s="474">
        <f t="shared" si="53"/>
        <v>0</v>
      </c>
      <c r="AN54" s="475"/>
      <c r="AO54" s="476">
        <f t="shared" si="54"/>
        <v>0</v>
      </c>
      <c r="AP54" s="476"/>
      <c r="AQ54" s="477">
        <f t="shared" si="55"/>
        <v>0</v>
      </c>
      <c r="AR54" s="478">
        <f t="shared" si="56"/>
        <v>0</v>
      </c>
      <c r="AS54" s="476">
        <f t="shared" si="70"/>
        <v>0</v>
      </c>
      <c r="AT54" s="475"/>
      <c r="AU54" s="476">
        <f t="shared" si="71"/>
        <v>0</v>
      </c>
      <c r="AV54" s="476"/>
      <c r="AW54" s="477">
        <f t="shared" si="67"/>
        <v>0</v>
      </c>
      <c r="AX54" s="478">
        <f t="shared" si="68"/>
        <v>0</v>
      </c>
    </row>
    <row r="55" spans="1:50">
      <c r="A55" s="209" t="str">
        <f t="shared" ref="A55:B55" si="75">IF(A21&lt;&gt;"",A21,"")</f>
        <v/>
      </c>
      <c r="B55" s="210" t="str">
        <f t="shared" si="75"/>
        <v/>
      </c>
      <c r="C55" s="218"/>
      <c r="D55" s="211"/>
      <c r="E55" s="212"/>
      <c r="F55" s="212"/>
      <c r="G55" s="212"/>
      <c r="H55" s="212"/>
      <c r="I55" s="212"/>
      <c r="J55" s="212"/>
      <c r="K55" s="212"/>
      <c r="L55" s="212"/>
      <c r="M55" s="213"/>
      <c r="N55" s="203">
        <f>IFERROR(VLOOKUP(C55,'Additional Calculations'!$L$2:$M$11,2,FALSE),0)</f>
        <v>0</v>
      </c>
      <c r="O55" s="474">
        <f t="shared" si="60"/>
        <v>0</v>
      </c>
      <c r="P55" s="476"/>
      <c r="Q55" s="477">
        <f t="shared" si="61"/>
        <v>0</v>
      </c>
      <c r="R55" s="476"/>
      <c r="S55" s="477">
        <f t="shared" si="62"/>
        <v>0</v>
      </c>
      <c r="T55" s="478">
        <f t="shared" si="63"/>
        <v>0</v>
      </c>
      <c r="U55" s="469">
        <f t="shared" si="41"/>
        <v>0</v>
      </c>
      <c r="V55" s="471"/>
      <c r="W55" s="469">
        <f t="shared" si="42"/>
        <v>0</v>
      </c>
      <c r="X55" s="469"/>
      <c r="Y55" s="477">
        <f t="shared" si="43"/>
        <v>0</v>
      </c>
      <c r="Z55" s="478">
        <f t="shared" si="44"/>
        <v>0</v>
      </c>
      <c r="AA55" s="469">
        <f t="shared" si="45"/>
        <v>0</v>
      </c>
      <c r="AB55" s="470"/>
      <c r="AC55" s="469">
        <f t="shared" si="46"/>
        <v>0</v>
      </c>
      <c r="AD55" s="469"/>
      <c r="AE55" s="477">
        <f t="shared" si="47"/>
        <v>0</v>
      </c>
      <c r="AF55" s="476">
        <f t="shared" si="48"/>
        <v>0</v>
      </c>
      <c r="AG55" s="474">
        <f t="shared" si="49"/>
        <v>0</v>
      </c>
      <c r="AH55" s="475"/>
      <c r="AI55" s="476">
        <f t="shared" si="50"/>
        <v>0</v>
      </c>
      <c r="AJ55" s="476"/>
      <c r="AK55" s="477">
        <f t="shared" si="51"/>
        <v>0</v>
      </c>
      <c r="AL55" s="476">
        <f t="shared" si="52"/>
        <v>0</v>
      </c>
      <c r="AM55" s="474">
        <f t="shared" si="53"/>
        <v>0</v>
      </c>
      <c r="AN55" s="475"/>
      <c r="AO55" s="476">
        <f t="shared" si="54"/>
        <v>0</v>
      </c>
      <c r="AP55" s="476"/>
      <c r="AQ55" s="477">
        <f t="shared" si="55"/>
        <v>0</v>
      </c>
      <c r="AR55" s="478">
        <f t="shared" si="56"/>
        <v>0</v>
      </c>
      <c r="AS55" s="565">
        <f t="shared" si="70"/>
        <v>0</v>
      </c>
      <c r="AT55" s="566"/>
      <c r="AU55" s="565">
        <f t="shared" si="71"/>
        <v>0</v>
      </c>
      <c r="AV55" s="565"/>
      <c r="AW55" s="568">
        <f t="shared" si="67"/>
        <v>0</v>
      </c>
      <c r="AX55" s="569">
        <f t="shared" si="68"/>
        <v>0</v>
      </c>
    </row>
    <row r="56" spans="1:50" hidden="1" outlineLevel="1">
      <c r="A56" s="209" t="str">
        <f t="shared" ref="A56:B56" si="76">IF(A22&lt;&gt;"",A22,"")</f>
        <v/>
      </c>
      <c r="B56" s="210" t="str">
        <f t="shared" si="76"/>
        <v/>
      </c>
      <c r="C56" s="218"/>
      <c r="D56" s="211"/>
      <c r="E56" s="212"/>
      <c r="F56" s="212"/>
      <c r="G56" s="212"/>
      <c r="H56" s="212"/>
      <c r="I56" s="212"/>
      <c r="J56" s="212"/>
      <c r="K56" s="212"/>
      <c r="L56" s="212"/>
      <c r="M56" s="213"/>
      <c r="N56" s="203">
        <f>IFERROR(VLOOKUP(C56,'Additional Calculations'!$L$2:$M$11,2,FALSE),0)</f>
        <v>0</v>
      </c>
      <c r="O56" s="474">
        <f t="shared" si="60"/>
        <v>0</v>
      </c>
      <c r="P56" s="476"/>
      <c r="Q56" s="477">
        <f t="shared" si="61"/>
        <v>0</v>
      </c>
      <c r="R56" s="476"/>
      <c r="S56" s="477">
        <f t="shared" si="62"/>
        <v>0</v>
      </c>
      <c r="T56" s="478">
        <f t="shared" si="63"/>
        <v>0</v>
      </c>
      <c r="U56" s="469">
        <f t="shared" si="41"/>
        <v>0</v>
      </c>
      <c r="V56" s="471"/>
      <c r="W56" s="469">
        <f t="shared" si="42"/>
        <v>0</v>
      </c>
      <c r="X56" s="469"/>
      <c r="Y56" s="477">
        <f t="shared" si="43"/>
        <v>0</v>
      </c>
      <c r="Z56" s="478">
        <f t="shared" si="44"/>
        <v>0</v>
      </c>
      <c r="AA56" s="469">
        <f t="shared" si="45"/>
        <v>0</v>
      </c>
      <c r="AB56" s="470"/>
      <c r="AC56" s="469">
        <f t="shared" si="46"/>
        <v>0</v>
      </c>
      <c r="AD56" s="469"/>
      <c r="AE56" s="477">
        <f t="shared" si="47"/>
        <v>0</v>
      </c>
      <c r="AF56" s="476">
        <f t="shared" si="48"/>
        <v>0</v>
      </c>
      <c r="AG56" s="474">
        <f t="shared" si="49"/>
        <v>0</v>
      </c>
      <c r="AH56" s="475"/>
      <c r="AI56" s="476">
        <f t="shared" si="50"/>
        <v>0</v>
      </c>
      <c r="AJ56" s="476"/>
      <c r="AK56" s="477">
        <f t="shared" si="51"/>
        <v>0</v>
      </c>
      <c r="AL56" s="476">
        <f t="shared" si="52"/>
        <v>0</v>
      </c>
      <c r="AM56" s="474">
        <f t="shared" si="53"/>
        <v>0</v>
      </c>
      <c r="AN56" s="475"/>
      <c r="AO56" s="476">
        <f t="shared" si="54"/>
        <v>0</v>
      </c>
      <c r="AP56" s="476"/>
      <c r="AQ56" s="477">
        <f t="shared" si="55"/>
        <v>0</v>
      </c>
      <c r="AR56" s="478">
        <f t="shared" si="56"/>
        <v>0</v>
      </c>
      <c r="AS56" s="469">
        <f t="shared" si="70"/>
        <v>0</v>
      </c>
      <c r="AT56" s="470"/>
      <c r="AU56" s="469">
        <f t="shared" si="71"/>
        <v>0</v>
      </c>
      <c r="AV56" s="469"/>
      <c r="AW56" s="505">
        <f t="shared" si="67"/>
        <v>0</v>
      </c>
      <c r="AX56" s="584">
        <f t="shared" si="68"/>
        <v>0</v>
      </c>
    </row>
    <row r="57" spans="1:50" hidden="1" outlineLevel="1">
      <c r="A57" s="209" t="str">
        <f t="shared" ref="A57:B57" si="77">IF(A23&lt;&gt;"",A23,"")</f>
        <v/>
      </c>
      <c r="B57" s="210" t="str">
        <f t="shared" si="77"/>
        <v/>
      </c>
      <c r="C57" s="218"/>
      <c r="D57" s="211"/>
      <c r="E57" s="212"/>
      <c r="F57" s="212"/>
      <c r="G57" s="212"/>
      <c r="H57" s="212"/>
      <c r="I57" s="212"/>
      <c r="J57" s="212"/>
      <c r="K57" s="212"/>
      <c r="L57" s="212"/>
      <c r="M57" s="213"/>
      <c r="N57" s="203">
        <f>IFERROR(VLOOKUP(C57,'Additional Calculations'!$L$2:$M$11,2,FALSE),0)</f>
        <v>0</v>
      </c>
      <c r="O57" s="474">
        <f t="shared" si="60"/>
        <v>0</v>
      </c>
      <c r="P57" s="476"/>
      <c r="Q57" s="477">
        <f t="shared" si="61"/>
        <v>0</v>
      </c>
      <c r="R57" s="476"/>
      <c r="S57" s="477">
        <f t="shared" si="62"/>
        <v>0</v>
      </c>
      <c r="T57" s="478">
        <f t="shared" si="63"/>
        <v>0</v>
      </c>
      <c r="U57" s="469">
        <f t="shared" si="41"/>
        <v>0</v>
      </c>
      <c r="V57" s="471"/>
      <c r="W57" s="469">
        <f t="shared" si="42"/>
        <v>0</v>
      </c>
      <c r="X57" s="469"/>
      <c r="Y57" s="477">
        <f t="shared" si="43"/>
        <v>0</v>
      </c>
      <c r="Z57" s="478">
        <f t="shared" si="44"/>
        <v>0</v>
      </c>
      <c r="AA57" s="469">
        <f t="shared" si="45"/>
        <v>0</v>
      </c>
      <c r="AB57" s="470"/>
      <c r="AC57" s="469">
        <f t="shared" si="46"/>
        <v>0</v>
      </c>
      <c r="AD57" s="469"/>
      <c r="AE57" s="477">
        <f t="shared" si="47"/>
        <v>0</v>
      </c>
      <c r="AF57" s="476">
        <f t="shared" si="48"/>
        <v>0</v>
      </c>
      <c r="AG57" s="474">
        <f t="shared" si="49"/>
        <v>0</v>
      </c>
      <c r="AH57" s="475"/>
      <c r="AI57" s="476">
        <f t="shared" si="50"/>
        <v>0</v>
      </c>
      <c r="AJ57" s="476"/>
      <c r="AK57" s="477">
        <f t="shared" si="51"/>
        <v>0</v>
      </c>
      <c r="AL57" s="476">
        <f t="shared" si="52"/>
        <v>0</v>
      </c>
      <c r="AM57" s="474">
        <f t="shared" si="53"/>
        <v>0</v>
      </c>
      <c r="AN57" s="475"/>
      <c r="AO57" s="476">
        <f t="shared" si="54"/>
        <v>0</v>
      </c>
      <c r="AP57" s="476"/>
      <c r="AQ57" s="477">
        <f t="shared" si="55"/>
        <v>0</v>
      </c>
      <c r="AR57" s="478">
        <f t="shared" si="56"/>
        <v>0</v>
      </c>
      <c r="AS57" s="476">
        <f t="shared" si="70"/>
        <v>0</v>
      </c>
      <c r="AT57" s="475"/>
      <c r="AU57" s="476">
        <f t="shared" si="71"/>
        <v>0</v>
      </c>
      <c r="AV57" s="476"/>
      <c r="AW57" s="477">
        <f t="shared" si="67"/>
        <v>0</v>
      </c>
      <c r="AX57" s="478">
        <f t="shared" si="68"/>
        <v>0</v>
      </c>
    </row>
    <row r="58" spans="1:50" hidden="1" outlineLevel="1">
      <c r="A58" s="209" t="str">
        <f t="shared" ref="A58:B58" si="78">IF(A24&lt;&gt;"",A24,"")</f>
        <v/>
      </c>
      <c r="B58" s="210" t="str">
        <f t="shared" si="78"/>
        <v/>
      </c>
      <c r="C58" s="218"/>
      <c r="D58" s="211"/>
      <c r="E58" s="212"/>
      <c r="F58" s="212"/>
      <c r="G58" s="212"/>
      <c r="H58" s="212"/>
      <c r="I58" s="212"/>
      <c r="J58" s="212"/>
      <c r="K58" s="212"/>
      <c r="L58" s="212"/>
      <c r="M58" s="213"/>
      <c r="N58" s="203">
        <f>IFERROR(VLOOKUP(C58,'Additional Calculations'!$L$2:$M$11,2,FALSE),0)</f>
        <v>0</v>
      </c>
      <c r="O58" s="474">
        <f t="shared" si="60"/>
        <v>0</v>
      </c>
      <c r="P58" s="476"/>
      <c r="Q58" s="477">
        <f t="shared" si="61"/>
        <v>0</v>
      </c>
      <c r="R58" s="476"/>
      <c r="S58" s="477">
        <f t="shared" si="62"/>
        <v>0</v>
      </c>
      <c r="T58" s="478">
        <f t="shared" si="63"/>
        <v>0</v>
      </c>
      <c r="U58" s="469">
        <f t="shared" si="41"/>
        <v>0</v>
      </c>
      <c r="V58" s="471"/>
      <c r="W58" s="469">
        <f t="shared" si="42"/>
        <v>0</v>
      </c>
      <c r="X58" s="469"/>
      <c r="Y58" s="477">
        <f t="shared" si="43"/>
        <v>0</v>
      </c>
      <c r="Z58" s="478">
        <f t="shared" si="44"/>
        <v>0</v>
      </c>
      <c r="AA58" s="469">
        <f t="shared" si="45"/>
        <v>0</v>
      </c>
      <c r="AB58" s="470"/>
      <c r="AC58" s="469">
        <f t="shared" si="46"/>
        <v>0</v>
      </c>
      <c r="AD58" s="469"/>
      <c r="AE58" s="477">
        <f t="shared" si="47"/>
        <v>0</v>
      </c>
      <c r="AF58" s="476">
        <f t="shared" si="48"/>
        <v>0</v>
      </c>
      <c r="AG58" s="474">
        <f t="shared" si="49"/>
        <v>0</v>
      </c>
      <c r="AH58" s="475"/>
      <c r="AI58" s="476">
        <f t="shared" si="50"/>
        <v>0</v>
      </c>
      <c r="AJ58" s="476"/>
      <c r="AK58" s="477">
        <f t="shared" si="51"/>
        <v>0</v>
      </c>
      <c r="AL58" s="476">
        <f t="shared" si="52"/>
        <v>0</v>
      </c>
      <c r="AM58" s="474">
        <f t="shared" si="53"/>
        <v>0</v>
      </c>
      <c r="AN58" s="475"/>
      <c r="AO58" s="476">
        <f t="shared" si="54"/>
        <v>0</v>
      </c>
      <c r="AP58" s="476"/>
      <c r="AQ58" s="477">
        <f t="shared" si="55"/>
        <v>0</v>
      </c>
      <c r="AR58" s="478">
        <f t="shared" si="56"/>
        <v>0</v>
      </c>
      <c r="AS58" s="476">
        <f t="shared" si="70"/>
        <v>0</v>
      </c>
      <c r="AT58" s="475"/>
      <c r="AU58" s="476">
        <f t="shared" si="71"/>
        <v>0</v>
      </c>
      <c r="AV58" s="476"/>
      <c r="AW58" s="477">
        <f t="shared" si="67"/>
        <v>0</v>
      </c>
      <c r="AX58" s="478">
        <f t="shared" si="68"/>
        <v>0</v>
      </c>
    </row>
    <row r="59" spans="1:50" hidden="1" outlineLevel="1">
      <c r="A59" s="209" t="str">
        <f t="shared" ref="A59:B59" si="79">IF(A25&lt;&gt;"",A25,"")</f>
        <v/>
      </c>
      <c r="B59" s="210" t="str">
        <f t="shared" si="79"/>
        <v/>
      </c>
      <c r="C59" s="218"/>
      <c r="D59" s="211"/>
      <c r="E59" s="212"/>
      <c r="F59" s="212"/>
      <c r="G59" s="212"/>
      <c r="H59" s="212"/>
      <c r="I59" s="212"/>
      <c r="J59" s="212"/>
      <c r="K59" s="212"/>
      <c r="L59" s="212"/>
      <c r="M59" s="213"/>
      <c r="N59" s="203">
        <f>IFERROR(VLOOKUP(C59,'Additional Calculations'!$L$2:$M$11,2,FALSE),0)</f>
        <v>0</v>
      </c>
      <c r="O59" s="474">
        <f t="shared" si="60"/>
        <v>0</v>
      </c>
      <c r="P59" s="476"/>
      <c r="Q59" s="477">
        <f t="shared" si="61"/>
        <v>0</v>
      </c>
      <c r="R59" s="476"/>
      <c r="S59" s="477">
        <f t="shared" si="62"/>
        <v>0</v>
      </c>
      <c r="T59" s="478">
        <f t="shared" si="63"/>
        <v>0</v>
      </c>
      <c r="U59" s="469">
        <f t="shared" si="41"/>
        <v>0</v>
      </c>
      <c r="V59" s="471"/>
      <c r="W59" s="469">
        <f t="shared" si="42"/>
        <v>0</v>
      </c>
      <c r="X59" s="469"/>
      <c r="Y59" s="477">
        <f t="shared" si="43"/>
        <v>0</v>
      </c>
      <c r="Z59" s="478">
        <f t="shared" si="44"/>
        <v>0</v>
      </c>
      <c r="AA59" s="469">
        <f t="shared" si="45"/>
        <v>0</v>
      </c>
      <c r="AB59" s="470"/>
      <c r="AC59" s="469">
        <f t="shared" si="46"/>
        <v>0</v>
      </c>
      <c r="AD59" s="469"/>
      <c r="AE59" s="477">
        <f t="shared" si="47"/>
        <v>0</v>
      </c>
      <c r="AF59" s="476">
        <f t="shared" si="48"/>
        <v>0</v>
      </c>
      <c r="AG59" s="474">
        <f t="shared" si="49"/>
        <v>0</v>
      </c>
      <c r="AH59" s="475"/>
      <c r="AI59" s="476">
        <f t="shared" si="50"/>
        <v>0</v>
      </c>
      <c r="AJ59" s="476"/>
      <c r="AK59" s="477">
        <f t="shared" si="51"/>
        <v>0</v>
      </c>
      <c r="AL59" s="476">
        <f t="shared" si="52"/>
        <v>0</v>
      </c>
      <c r="AM59" s="474">
        <f t="shared" si="53"/>
        <v>0</v>
      </c>
      <c r="AN59" s="475"/>
      <c r="AO59" s="476">
        <f t="shared" si="54"/>
        <v>0</v>
      </c>
      <c r="AP59" s="476"/>
      <c r="AQ59" s="477">
        <f t="shared" si="55"/>
        <v>0</v>
      </c>
      <c r="AR59" s="478">
        <f t="shared" si="56"/>
        <v>0</v>
      </c>
      <c r="AS59" s="476">
        <f t="shared" si="70"/>
        <v>0</v>
      </c>
      <c r="AT59" s="475"/>
      <c r="AU59" s="476">
        <f t="shared" si="71"/>
        <v>0</v>
      </c>
      <c r="AV59" s="476"/>
      <c r="AW59" s="477">
        <f t="shared" si="67"/>
        <v>0</v>
      </c>
      <c r="AX59" s="478">
        <f t="shared" si="68"/>
        <v>0</v>
      </c>
    </row>
    <row r="60" spans="1:50" hidden="1" outlineLevel="1">
      <c r="A60" s="209" t="str">
        <f t="shared" ref="A60:B60" si="80">IF(A26&lt;&gt;"",A26,"")</f>
        <v/>
      </c>
      <c r="B60" s="210" t="str">
        <f t="shared" si="80"/>
        <v/>
      </c>
      <c r="C60" s="218"/>
      <c r="D60" s="211"/>
      <c r="E60" s="212"/>
      <c r="F60" s="212"/>
      <c r="G60" s="212"/>
      <c r="H60" s="212"/>
      <c r="I60" s="212"/>
      <c r="J60" s="212"/>
      <c r="K60" s="212"/>
      <c r="L60" s="212"/>
      <c r="M60" s="213"/>
      <c r="N60" s="203">
        <f>IFERROR(VLOOKUP(C60,'Additional Calculations'!$L$2:$M$11,2,FALSE),0)</f>
        <v>0</v>
      </c>
      <c r="O60" s="474">
        <f t="shared" si="60"/>
        <v>0</v>
      </c>
      <c r="P60" s="476"/>
      <c r="Q60" s="477">
        <f t="shared" si="61"/>
        <v>0</v>
      </c>
      <c r="R60" s="476"/>
      <c r="S60" s="477">
        <f t="shared" si="62"/>
        <v>0</v>
      </c>
      <c r="T60" s="478">
        <f t="shared" si="63"/>
        <v>0</v>
      </c>
      <c r="U60" s="469">
        <f t="shared" si="41"/>
        <v>0</v>
      </c>
      <c r="V60" s="471"/>
      <c r="W60" s="469">
        <f t="shared" si="42"/>
        <v>0</v>
      </c>
      <c r="X60" s="469"/>
      <c r="Y60" s="477">
        <f t="shared" si="43"/>
        <v>0</v>
      </c>
      <c r="Z60" s="478">
        <f t="shared" si="44"/>
        <v>0</v>
      </c>
      <c r="AA60" s="469">
        <f t="shared" si="45"/>
        <v>0</v>
      </c>
      <c r="AB60" s="470"/>
      <c r="AC60" s="469">
        <f t="shared" si="46"/>
        <v>0</v>
      </c>
      <c r="AD60" s="469"/>
      <c r="AE60" s="477">
        <f t="shared" si="47"/>
        <v>0</v>
      </c>
      <c r="AF60" s="476">
        <f t="shared" si="48"/>
        <v>0</v>
      </c>
      <c r="AG60" s="474">
        <f t="shared" si="49"/>
        <v>0</v>
      </c>
      <c r="AH60" s="475"/>
      <c r="AI60" s="476">
        <f t="shared" si="50"/>
        <v>0</v>
      </c>
      <c r="AJ60" s="476"/>
      <c r="AK60" s="477">
        <f t="shared" si="51"/>
        <v>0</v>
      </c>
      <c r="AL60" s="476">
        <f t="shared" si="52"/>
        <v>0</v>
      </c>
      <c r="AM60" s="474">
        <f t="shared" si="53"/>
        <v>0</v>
      </c>
      <c r="AN60" s="475"/>
      <c r="AO60" s="476">
        <f t="shared" si="54"/>
        <v>0</v>
      </c>
      <c r="AP60" s="476"/>
      <c r="AQ60" s="477">
        <f t="shared" si="55"/>
        <v>0</v>
      </c>
      <c r="AR60" s="478">
        <f t="shared" si="56"/>
        <v>0</v>
      </c>
      <c r="AS60" s="476">
        <f t="shared" si="70"/>
        <v>0</v>
      </c>
      <c r="AT60" s="475"/>
      <c r="AU60" s="476">
        <f t="shared" si="71"/>
        <v>0</v>
      </c>
      <c r="AV60" s="476"/>
      <c r="AW60" s="477">
        <f t="shared" si="67"/>
        <v>0</v>
      </c>
      <c r="AX60" s="478">
        <f t="shared" si="68"/>
        <v>0</v>
      </c>
    </row>
    <row r="61" spans="1:50" hidden="1" outlineLevel="1">
      <c r="A61" s="209" t="str">
        <f t="shared" ref="A61:B61" si="81">IF(A27&lt;&gt;"",A27,"")</f>
        <v/>
      </c>
      <c r="B61" s="210" t="str">
        <f t="shared" si="81"/>
        <v/>
      </c>
      <c r="C61" s="218"/>
      <c r="D61" s="211"/>
      <c r="E61" s="212"/>
      <c r="F61" s="212"/>
      <c r="G61" s="212"/>
      <c r="H61" s="212"/>
      <c r="I61" s="212"/>
      <c r="J61" s="212"/>
      <c r="K61" s="212"/>
      <c r="L61" s="212"/>
      <c r="M61" s="213"/>
      <c r="N61" s="203">
        <f>IFERROR(VLOOKUP(C61,'Additional Calculations'!$L$2:$M$11,2,FALSE),0)</f>
        <v>0</v>
      </c>
      <c r="O61" s="474">
        <f t="shared" si="60"/>
        <v>0</v>
      </c>
      <c r="P61" s="476"/>
      <c r="Q61" s="477">
        <f t="shared" si="61"/>
        <v>0</v>
      </c>
      <c r="R61" s="476"/>
      <c r="S61" s="477">
        <f t="shared" si="62"/>
        <v>0</v>
      </c>
      <c r="T61" s="478">
        <f t="shared" si="63"/>
        <v>0</v>
      </c>
      <c r="U61" s="469">
        <f t="shared" si="41"/>
        <v>0</v>
      </c>
      <c r="V61" s="471"/>
      <c r="W61" s="469">
        <f t="shared" si="42"/>
        <v>0</v>
      </c>
      <c r="X61" s="469"/>
      <c r="Y61" s="477">
        <f t="shared" si="43"/>
        <v>0</v>
      </c>
      <c r="Z61" s="478">
        <f t="shared" si="44"/>
        <v>0</v>
      </c>
      <c r="AA61" s="469">
        <f t="shared" si="45"/>
        <v>0</v>
      </c>
      <c r="AB61" s="470"/>
      <c r="AC61" s="469">
        <f t="shared" si="46"/>
        <v>0</v>
      </c>
      <c r="AD61" s="469"/>
      <c r="AE61" s="477">
        <f t="shared" si="47"/>
        <v>0</v>
      </c>
      <c r="AF61" s="476">
        <f t="shared" si="48"/>
        <v>0</v>
      </c>
      <c r="AG61" s="474">
        <f t="shared" si="49"/>
        <v>0</v>
      </c>
      <c r="AH61" s="475"/>
      <c r="AI61" s="476">
        <f t="shared" si="50"/>
        <v>0</v>
      </c>
      <c r="AJ61" s="476"/>
      <c r="AK61" s="477">
        <f t="shared" si="51"/>
        <v>0</v>
      </c>
      <c r="AL61" s="476">
        <f t="shared" si="52"/>
        <v>0</v>
      </c>
      <c r="AM61" s="474">
        <f t="shared" si="53"/>
        <v>0</v>
      </c>
      <c r="AN61" s="475"/>
      <c r="AO61" s="476">
        <f t="shared" si="54"/>
        <v>0</v>
      </c>
      <c r="AP61" s="476"/>
      <c r="AQ61" s="477">
        <f t="shared" si="55"/>
        <v>0</v>
      </c>
      <c r="AR61" s="478">
        <f t="shared" si="56"/>
        <v>0</v>
      </c>
      <c r="AS61" s="565">
        <f t="shared" si="70"/>
        <v>0</v>
      </c>
      <c r="AT61" s="566"/>
      <c r="AU61" s="565">
        <f t="shared" si="71"/>
        <v>0</v>
      </c>
      <c r="AV61" s="565"/>
      <c r="AW61" s="568">
        <f t="shared" si="67"/>
        <v>0</v>
      </c>
      <c r="AX61" s="569">
        <f t="shared" si="68"/>
        <v>0</v>
      </c>
    </row>
    <row r="62" spans="1:50" hidden="1" outlineLevel="1">
      <c r="A62" s="209" t="str">
        <f t="shared" ref="A62:B62" si="82">IF(A28&lt;&gt;"",A28,"")</f>
        <v/>
      </c>
      <c r="B62" s="210" t="str">
        <f t="shared" si="82"/>
        <v/>
      </c>
      <c r="C62" s="218"/>
      <c r="D62" s="211"/>
      <c r="E62" s="212"/>
      <c r="F62" s="212"/>
      <c r="G62" s="212"/>
      <c r="H62" s="212"/>
      <c r="I62" s="212"/>
      <c r="J62" s="212"/>
      <c r="K62" s="212"/>
      <c r="L62" s="212"/>
      <c r="M62" s="213"/>
      <c r="N62" s="203">
        <f>IFERROR(VLOOKUP(C62,'Additional Calculations'!$L$2:$M$11,2,FALSE),0)</f>
        <v>0</v>
      </c>
      <c r="O62" s="474">
        <f t="shared" si="60"/>
        <v>0</v>
      </c>
      <c r="P62" s="476"/>
      <c r="Q62" s="477">
        <f t="shared" si="61"/>
        <v>0</v>
      </c>
      <c r="R62" s="476"/>
      <c r="S62" s="477">
        <f t="shared" si="62"/>
        <v>0</v>
      </c>
      <c r="T62" s="478">
        <f t="shared" si="63"/>
        <v>0</v>
      </c>
      <c r="U62" s="469">
        <f t="shared" si="41"/>
        <v>0</v>
      </c>
      <c r="V62" s="471"/>
      <c r="W62" s="469">
        <f t="shared" si="42"/>
        <v>0</v>
      </c>
      <c r="X62" s="469"/>
      <c r="Y62" s="477">
        <f t="shared" si="43"/>
        <v>0</v>
      </c>
      <c r="Z62" s="478">
        <f t="shared" si="44"/>
        <v>0</v>
      </c>
      <c r="AA62" s="469">
        <f t="shared" si="45"/>
        <v>0</v>
      </c>
      <c r="AB62" s="470"/>
      <c r="AC62" s="469">
        <f t="shared" si="46"/>
        <v>0</v>
      </c>
      <c r="AD62" s="469"/>
      <c r="AE62" s="477">
        <f t="shared" si="47"/>
        <v>0</v>
      </c>
      <c r="AF62" s="476">
        <f t="shared" si="48"/>
        <v>0</v>
      </c>
      <c r="AG62" s="474">
        <f t="shared" si="49"/>
        <v>0</v>
      </c>
      <c r="AH62" s="475"/>
      <c r="AI62" s="476">
        <f t="shared" si="50"/>
        <v>0</v>
      </c>
      <c r="AJ62" s="476"/>
      <c r="AK62" s="477">
        <f t="shared" si="51"/>
        <v>0</v>
      </c>
      <c r="AL62" s="476">
        <f t="shared" si="52"/>
        <v>0</v>
      </c>
      <c r="AM62" s="474">
        <f t="shared" si="53"/>
        <v>0</v>
      </c>
      <c r="AN62" s="475"/>
      <c r="AO62" s="476">
        <f t="shared" si="54"/>
        <v>0</v>
      </c>
      <c r="AP62" s="476"/>
      <c r="AQ62" s="477">
        <f t="shared" si="55"/>
        <v>0</v>
      </c>
      <c r="AR62" s="478">
        <f t="shared" si="56"/>
        <v>0</v>
      </c>
      <c r="AS62" s="469">
        <f t="shared" si="70"/>
        <v>0</v>
      </c>
      <c r="AT62" s="470"/>
      <c r="AU62" s="469">
        <f t="shared" si="71"/>
        <v>0</v>
      </c>
      <c r="AV62" s="469"/>
      <c r="AW62" s="505">
        <f t="shared" si="67"/>
        <v>0</v>
      </c>
      <c r="AX62" s="584">
        <f t="shared" si="68"/>
        <v>0</v>
      </c>
    </row>
    <row r="63" spans="1:50" hidden="1" outlineLevel="1">
      <c r="A63" s="209" t="str">
        <f t="shared" ref="A63:B63" si="83">IF(A29&lt;&gt;"",A29,"")</f>
        <v/>
      </c>
      <c r="B63" s="210" t="str">
        <f t="shared" si="83"/>
        <v/>
      </c>
      <c r="C63" s="218"/>
      <c r="D63" s="211"/>
      <c r="E63" s="212"/>
      <c r="F63" s="212"/>
      <c r="G63" s="212"/>
      <c r="H63" s="212"/>
      <c r="I63" s="212"/>
      <c r="J63" s="212"/>
      <c r="K63" s="212"/>
      <c r="L63" s="212"/>
      <c r="M63" s="213"/>
      <c r="N63" s="203">
        <f>IFERROR(VLOOKUP(C63,'Additional Calculations'!$L$2:$M$11,2,FALSE),0)</f>
        <v>0</v>
      </c>
      <c r="O63" s="474">
        <f t="shared" si="60"/>
        <v>0</v>
      </c>
      <c r="P63" s="476"/>
      <c r="Q63" s="477">
        <f t="shared" si="61"/>
        <v>0</v>
      </c>
      <c r="R63" s="476"/>
      <c r="S63" s="477">
        <f t="shared" si="62"/>
        <v>0</v>
      </c>
      <c r="T63" s="478">
        <f t="shared" si="63"/>
        <v>0</v>
      </c>
      <c r="U63" s="469">
        <f t="shared" si="41"/>
        <v>0</v>
      </c>
      <c r="V63" s="471"/>
      <c r="W63" s="469">
        <f t="shared" si="42"/>
        <v>0</v>
      </c>
      <c r="X63" s="469"/>
      <c r="Y63" s="477">
        <f t="shared" si="43"/>
        <v>0</v>
      </c>
      <c r="Z63" s="478">
        <f t="shared" si="44"/>
        <v>0</v>
      </c>
      <c r="AA63" s="469">
        <f t="shared" si="45"/>
        <v>0</v>
      </c>
      <c r="AB63" s="470"/>
      <c r="AC63" s="469">
        <f t="shared" si="46"/>
        <v>0</v>
      </c>
      <c r="AD63" s="469"/>
      <c r="AE63" s="477">
        <f t="shared" si="47"/>
        <v>0</v>
      </c>
      <c r="AF63" s="476">
        <f t="shared" si="48"/>
        <v>0</v>
      </c>
      <c r="AG63" s="474">
        <f t="shared" si="49"/>
        <v>0</v>
      </c>
      <c r="AH63" s="475"/>
      <c r="AI63" s="476">
        <f t="shared" si="50"/>
        <v>0</v>
      </c>
      <c r="AJ63" s="476"/>
      <c r="AK63" s="477">
        <f t="shared" si="51"/>
        <v>0</v>
      </c>
      <c r="AL63" s="476">
        <f t="shared" si="52"/>
        <v>0</v>
      </c>
      <c r="AM63" s="474">
        <f t="shared" si="53"/>
        <v>0</v>
      </c>
      <c r="AN63" s="475"/>
      <c r="AO63" s="476">
        <f t="shared" si="54"/>
        <v>0</v>
      </c>
      <c r="AP63" s="476"/>
      <c r="AQ63" s="477">
        <f t="shared" si="55"/>
        <v>0</v>
      </c>
      <c r="AR63" s="478">
        <f t="shared" si="56"/>
        <v>0</v>
      </c>
      <c r="AS63" s="476">
        <f t="shared" si="70"/>
        <v>0</v>
      </c>
      <c r="AT63" s="475"/>
      <c r="AU63" s="476">
        <f t="shared" si="71"/>
        <v>0</v>
      </c>
      <c r="AV63" s="476"/>
      <c r="AW63" s="477">
        <f t="shared" si="67"/>
        <v>0</v>
      </c>
      <c r="AX63" s="478">
        <f t="shared" si="68"/>
        <v>0</v>
      </c>
    </row>
    <row r="64" spans="1:50" hidden="1" outlineLevel="1">
      <c r="A64" s="209" t="str">
        <f t="shared" ref="A64:B64" si="84">IF(A30&lt;&gt;"",A30,"")</f>
        <v/>
      </c>
      <c r="B64" s="210" t="str">
        <f t="shared" si="84"/>
        <v/>
      </c>
      <c r="C64" s="218"/>
      <c r="D64" s="211"/>
      <c r="E64" s="212"/>
      <c r="F64" s="212"/>
      <c r="G64" s="212"/>
      <c r="H64" s="212"/>
      <c r="I64" s="212"/>
      <c r="J64" s="212"/>
      <c r="K64" s="212"/>
      <c r="L64" s="212"/>
      <c r="M64" s="213"/>
      <c r="N64" s="203">
        <f>IFERROR(VLOOKUP(C64,'Additional Calculations'!$L$2:$M$11,2,FALSE),0)</f>
        <v>0</v>
      </c>
      <c r="O64" s="474">
        <f t="shared" si="60"/>
        <v>0</v>
      </c>
      <c r="P64" s="476"/>
      <c r="Q64" s="477">
        <f t="shared" si="61"/>
        <v>0</v>
      </c>
      <c r="R64" s="476"/>
      <c r="S64" s="477">
        <f t="shared" si="62"/>
        <v>0</v>
      </c>
      <c r="T64" s="478">
        <f t="shared" si="63"/>
        <v>0</v>
      </c>
      <c r="U64" s="469">
        <f t="shared" si="41"/>
        <v>0</v>
      </c>
      <c r="V64" s="471"/>
      <c r="W64" s="469">
        <f t="shared" si="42"/>
        <v>0</v>
      </c>
      <c r="X64" s="469"/>
      <c r="Y64" s="477">
        <f t="shared" si="43"/>
        <v>0</v>
      </c>
      <c r="Z64" s="478">
        <f t="shared" si="44"/>
        <v>0</v>
      </c>
      <c r="AA64" s="469">
        <f t="shared" si="45"/>
        <v>0</v>
      </c>
      <c r="AB64" s="470"/>
      <c r="AC64" s="469">
        <f t="shared" si="46"/>
        <v>0</v>
      </c>
      <c r="AD64" s="469"/>
      <c r="AE64" s="477">
        <f t="shared" si="47"/>
        <v>0</v>
      </c>
      <c r="AF64" s="476">
        <f t="shared" si="48"/>
        <v>0</v>
      </c>
      <c r="AG64" s="474">
        <f t="shared" si="49"/>
        <v>0</v>
      </c>
      <c r="AH64" s="475"/>
      <c r="AI64" s="476">
        <f t="shared" si="50"/>
        <v>0</v>
      </c>
      <c r="AJ64" s="476"/>
      <c r="AK64" s="477">
        <f t="shared" si="51"/>
        <v>0</v>
      </c>
      <c r="AL64" s="476">
        <f t="shared" si="52"/>
        <v>0</v>
      </c>
      <c r="AM64" s="474">
        <f t="shared" si="53"/>
        <v>0</v>
      </c>
      <c r="AN64" s="475"/>
      <c r="AO64" s="476">
        <f t="shared" si="54"/>
        <v>0</v>
      </c>
      <c r="AP64" s="476"/>
      <c r="AQ64" s="477">
        <f t="shared" si="55"/>
        <v>0</v>
      </c>
      <c r="AR64" s="478">
        <f t="shared" si="56"/>
        <v>0</v>
      </c>
      <c r="AS64" s="476">
        <f t="shared" si="70"/>
        <v>0</v>
      </c>
      <c r="AT64" s="475"/>
      <c r="AU64" s="476">
        <f t="shared" si="71"/>
        <v>0</v>
      </c>
      <c r="AV64" s="476"/>
      <c r="AW64" s="477">
        <f t="shared" si="67"/>
        <v>0</v>
      </c>
      <c r="AX64" s="478">
        <f t="shared" si="68"/>
        <v>0</v>
      </c>
    </row>
    <row r="65" spans="1:51" hidden="1" outlineLevel="1">
      <c r="A65" s="209" t="str">
        <f t="shared" ref="A65:B65" si="85">IF(A31&lt;&gt;"",A31,"")</f>
        <v/>
      </c>
      <c r="B65" s="210" t="str">
        <f t="shared" si="85"/>
        <v/>
      </c>
      <c r="C65" s="218"/>
      <c r="D65" s="211"/>
      <c r="E65" s="212"/>
      <c r="F65" s="212"/>
      <c r="G65" s="212"/>
      <c r="H65" s="212"/>
      <c r="I65" s="212"/>
      <c r="J65" s="212"/>
      <c r="K65" s="212"/>
      <c r="L65" s="212"/>
      <c r="M65" s="213"/>
      <c r="N65" s="203">
        <f>IFERROR(VLOOKUP(C65,'Additional Calculations'!$L$2:$M$11,2,FALSE),0)</f>
        <v>0</v>
      </c>
      <c r="O65" s="474">
        <f t="shared" si="60"/>
        <v>0</v>
      </c>
      <c r="P65" s="476"/>
      <c r="Q65" s="477">
        <f t="shared" si="61"/>
        <v>0</v>
      </c>
      <c r="R65" s="476"/>
      <c r="S65" s="477">
        <f t="shared" si="62"/>
        <v>0</v>
      </c>
      <c r="T65" s="478">
        <f t="shared" si="63"/>
        <v>0</v>
      </c>
      <c r="U65" s="469">
        <f t="shared" si="41"/>
        <v>0</v>
      </c>
      <c r="V65" s="471"/>
      <c r="W65" s="469">
        <f t="shared" si="42"/>
        <v>0</v>
      </c>
      <c r="X65" s="469"/>
      <c r="Y65" s="477">
        <f t="shared" si="43"/>
        <v>0</v>
      </c>
      <c r="Z65" s="478">
        <f t="shared" si="44"/>
        <v>0</v>
      </c>
      <c r="AA65" s="469">
        <f t="shared" si="45"/>
        <v>0</v>
      </c>
      <c r="AB65" s="470"/>
      <c r="AC65" s="469">
        <f t="shared" si="46"/>
        <v>0</v>
      </c>
      <c r="AD65" s="469"/>
      <c r="AE65" s="477">
        <f t="shared" si="47"/>
        <v>0</v>
      </c>
      <c r="AF65" s="476">
        <f t="shared" si="48"/>
        <v>0</v>
      </c>
      <c r="AG65" s="474">
        <f t="shared" si="49"/>
        <v>0</v>
      </c>
      <c r="AH65" s="475"/>
      <c r="AI65" s="476">
        <f t="shared" si="50"/>
        <v>0</v>
      </c>
      <c r="AJ65" s="476"/>
      <c r="AK65" s="477">
        <f t="shared" si="51"/>
        <v>0</v>
      </c>
      <c r="AL65" s="476">
        <f t="shared" si="52"/>
        <v>0</v>
      </c>
      <c r="AM65" s="474">
        <f t="shared" si="53"/>
        <v>0</v>
      </c>
      <c r="AN65" s="475"/>
      <c r="AO65" s="476">
        <f t="shared" si="54"/>
        <v>0</v>
      </c>
      <c r="AP65" s="476"/>
      <c r="AQ65" s="477">
        <f t="shared" si="55"/>
        <v>0</v>
      </c>
      <c r="AR65" s="478">
        <f t="shared" si="56"/>
        <v>0</v>
      </c>
      <c r="AS65" s="476">
        <f t="shared" si="70"/>
        <v>0</v>
      </c>
      <c r="AT65" s="475"/>
      <c r="AU65" s="476">
        <f t="shared" si="71"/>
        <v>0</v>
      </c>
      <c r="AV65" s="476"/>
      <c r="AW65" s="477">
        <f t="shared" si="67"/>
        <v>0</v>
      </c>
      <c r="AX65" s="478">
        <f t="shared" si="68"/>
        <v>0</v>
      </c>
    </row>
    <row r="66" spans="1:51" hidden="1" outlineLevel="1">
      <c r="A66" s="209" t="str">
        <f t="shared" ref="A66:B66" si="86">IF(A32&lt;&gt;"",A32,"")</f>
        <v/>
      </c>
      <c r="B66" s="210" t="str">
        <f t="shared" si="86"/>
        <v/>
      </c>
      <c r="C66" s="218"/>
      <c r="D66" s="211"/>
      <c r="E66" s="212"/>
      <c r="F66" s="212"/>
      <c r="G66" s="212"/>
      <c r="H66" s="212"/>
      <c r="I66" s="212"/>
      <c r="J66" s="212"/>
      <c r="K66" s="212"/>
      <c r="L66" s="212"/>
      <c r="M66" s="213"/>
      <c r="N66" s="203">
        <f>IFERROR(VLOOKUP(C66,'Additional Calculations'!$L$2:$M$11,2,FALSE),0)</f>
        <v>0</v>
      </c>
      <c r="O66" s="474">
        <f t="shared" si="60"/>
        <v>0</v>
      </c>
      <c r="P66" s="476"/>
      <c r="Q66" s="477">
        <f t="shared" si="61"/>
        <v>0</v>
      </c>
      <c r="R66" s="476"/>
      <c r="S66" s="477">
        <f t="shared" si="62"/>
        <v>0</v>
      </c>
      <c r="T66" s="478">
        <f t="shared" si="63"/>
        <v>0</v>
      </c>
      <c r="U66" s="469">
        <f t="shared" si="41"/>
        <v>0</v>
      </c>
      <c r="V66" s="471"/>
      <c r="W66" s="469">
        <f t="shared" si="42"/>
        <v>0</v>
      </c>
      <c r="X66" s="469"/>
      <c r="Y66" s="477">
        <f t="shared" si="43"/>
        <v>0</v>
      </c>
      <c r="Z66" s="478">
        <f t="shared" si="44"/>
        <v>0</v>
      </c>
      <c r="AA66" s="469">
        <f t="shared" si="45"/>
        <v>0</v>
      </c>
      <c r="AB66" s="470"/>
      <c r="AC66" s="469">
        <f t="shared" si="46"/>
        <v>0</v>
      </c>
      <c r="AD66" s="469"/>
      <c r="AE66" s="477">
        <f t="shared" si="47"/>
        <v>0</v>
      </c>
      <c r="AF66" s="476">
        <f t="shared" si="48"/>
        <v>0</v>
      </c>
      <c r="AG66" s="474">
        <f t="shared" si="49"/>
        <v>0</v>
      </c>
      <c r="AH66" s="475"/>
      <c r="AI66" s="476">
        <f t="shared" si="50"/>
        <v>0</v>
      </c>
      <c r="AJ66" s="476"/>
      <c r="AK66" s="477">
        <f t="shared" si="51"/>
        <v>0</v>
      </c>
      <c r="AL66" s="476">
        <f t="shared" si="52"/>
        <v>0</v>
      </c>
      <c r="AM66" s="474">
        <f t="shared" si="53"/>
        <v>0</v>
      </c>
      <c r="AN66" s="475"/>
      <c r="AO66" s="476">
        <f t="shared" si="54"/>
        <v>0</v>
      </c>
      <c r="AP66" s="476"/>
      <c r="AQ66" s="477">
        <f t="shared" si="55"/>
        <v>0</v>
      </c>
      <c r="AR66" s="478">
        <f t="shared" si="56"/>
        <v>0</v>
      </c>
      <c r="AS66" s="476">
        <f t="shared" si="70"/>
        <v>0</v>
      </c>
      <c r="AT66" s="475"/>
      <c r="AU66" s="476">
        <f t="shared" si="71"/>
        <v>0</v>
      </c>
      <c r="AV66" s="476"/>
      <c r="AW66" s="477">
        <f t="shared" si="67"/>
        <v>0</v>
      </c>
      <c r="AX66" s="478">
        <f t="shared" si="68"/>
        <v>0</v>
      </c>
    </row>
    <row r="67" spans="1:51" hidden="1" outlineLevel="1">
      <c r="A67" s="209" t="str">
        <f t="shared" ref="A67:B67" si="87">IF(A33&lt;&gt;"",A33,"")</f>
        <v/>
      </c>
      <c r="B67" s="210" t="str">
        <f t="shared" si="87"/>
        <v/>
      </c>
      <c r="C67" s="218"/>
      <c r="D67" s="211"/>
      <c r="E67" s="212"/>
      <c r="F67" s="212"/>
      <c r="G67" s="212"/>
      <c r="H67" s="212"/>
      <c r="I67" s="212"/>
      <c r="J67" s="212"/>
      <c r="K67" s="212"/>
      <c r="L67" s="212"/>
      <c r="M67" s="213"/>
      <c r="N67" s="203">
        <f>IFERROR(VLOOKUP(C67,'Additional Calculations'!$L$2:$M$11,2,FALSE),0)</f>
        <v>0</v>
      </c>
      <c r="O67" s="474">
        <f t="shared" si="60"/>
        <v>0</v>
      </c>
      <c r="P67" s="476"/>
      <c r="Q67" s="477">
        <f t="shared" si="61"/>
        <v>0</v>
      </c>
      <c r="R67" s="476"/>
      <c r="S67" s="477">
        <f t="shared" si="62"/>
        <v>0</v>
      </c>
      <c r="T67" s="478">
        <f t="shared" si="63"/>
        <v>0</v>
      </c>
      <c r="U67" s="469">
        <f t="shared" si="41"/>
        <v>0</v>
      </c>
      <c r="V67" s="471"/>
      <c r="W67" s="469">
        <f t="shared" si="42"/>
        <v>0</v>
      </c>
      <c r="X67" s="469"/>
      <c r="Y67" s="477">
        <f t="shared" si="43"/>
        <v>0</v>
      </c>
      <c r="Z67" s="478">
        <f t="shared" si="44"/>
        <v>0</v>
      </c>
      <c r="AA67" s="469">
        <f t="shared" si="45"/>
        <v>0</v>
      </c>
      <c r="AB67" s="470"/>
      <c r="AC67" s="469">
        <f t="shared" si="46"/>
        <v>0</v>
      </c>
      <c r="AD67" s="469"/>
      <c r="AE67" s="477">
        <f t="shared" si="47"/>
        <v>0</v>
      </c>
      <c r="AF67" s="476">
        <f t="shared" si="48"/>
        <v>0</v>
      </c>
      <c r="AG67" s="474">
        <f t="shared" si="49"/>
        <v>0</v>
      </c>
      <c r="AH67" s="475"/>
      <c r="AI67" s="476">
        <f t="shared" si="50"/>
        <v>0</v>
      </c>
      <c r="AJ67" s="476"/>
      <c r="AK67" s="477">
        <f t="shared" ref="AK67:AK73" si="88">AG67+AI67</f>
        <v>0</v>
      </c>
      <c r="AL67" s="476">
        <f t="shared" ref="AL67:AL73" si="89">AH67+AJ67</f>
        <v>0</v>
      </c>
      <c r="AM67" s="474">
        <f t="shared" si="53"/>
        <v>0</v>
      </c>
      <c r="AN67" s="475"/>
      <c r="AO67" s="476">
        <f t="shared" si="54"/>
        <v>0</v>
      </c>
      <c r="AP67" s="476"/>
      <c r="AQ67" s="477">
        <f t="shared" si="55"/>
        <v>0</v>
      </c>
      <c r="AR67" s="478">
        <f t="shared" si="56"/>
        <v>0</v>
      </c>
      <c r="AS67" s="565">
        <f t="shared" si="70"/>
        <v>0</v>
      </c>
      <c r="AT67" s="566"/>
      <c r="AU67" s="565">
        <f t="shared" si="71"/>
        <v>0</v>
      </c>
      <c r="AV67" s="565"/>
      <c r="AW67" s="568">
        <f t="shared" si="67"/>
        <v>0</v>
      </c>
      <c r="AX67" s="569">
        <f t="shared" si="68"/>
        <v>0</v>
      </c>
    </row>
    <row r="68" spans="1:51" hidden="1" outlineLevel="1">
      <c r="A68" s="209" t="str">
        <f t="shared" ref="A68:B68" si="90">IF(A34&lt;&gt;"",A34,"")</f>
        <v/>
      </c>
      <c r="B68" s="210" t="str">
        <f t="shared" si="90"/>
        <v/>
      </c>
      <c r="C68" s="218"/>
      <c r="D68" s="211"/>
      <c r="E68" s="212"/>
      <c r="F68" s="212"/>
      <c r="G68" s="212"/>
      <c r="H68" s="212"/>
      <c r="I68" s="212"/>
      <c r="J68" s="212"/>
      <c r="K68" s="212"/>
      <c r="L68" s="212"/>
      <c r="M68" s="213"/>
      <c r="N68" s="203">
        <f>IFERROR(VLOOKUP(C68,'Additional Calculations'!$L$2:$M$11,2,FALSE),0)</f>
        <v>0</v>
      </c>
      <c r="O68" s="474">
        <f t="shared" si="60"/>
        <v>0</v>
      </c>
      <c r="P68" s="476"/>
      <c r="Q68" s="477">
        <f t="shared" si="61"/>
        <v>0</v>
      </c>
      <c r="R68" s="476"/>
      <c r="S68" s="477">
        <f t="shared" si="62"/>
        <v>0</v>
      </c>
      <c r="T68" s="478">
        <f t="shared" si="63"/>
        <v>0</v>
      </c>
      <c r="U68" s="469">
        <f t="shared" si="41"/>
        <v>0</v>
      </c>
      <c r="V68" s="471"/>
      <c r="W68" s="469">
        <f t="shared" si="42"/>
        <v>0</v>
      </c>
      <c r="X68" s="469"/>
      <c r="Y68" s="477">
        <f t="shared" si="43"/>
        <v>0</v>
      </c>
      <c r="Z68" s="478">
        <f t="shared" si="44"/>
        <v>0</v>
      </c>
      <c r="AA68" s="469">
        <f t="shared" si="45"/>
        <v>0</v>
      </c>
      <c r="AB68" s="470"/>
      <c r="AC68" s="469">
        <f t="shared" si="46"/>
        <v>0</v>
      </c>
      <c r="AD68" s="469"/>
      <c r="AE68" s="477">
        <f t="shared" si="47"/>
        <v>0</v>
      </c>
      <c r="AF68" s="476">
        <f t="shared" si="48"/>
        <v>0</v>
      </c>
      <c r="AG68" s="474">
        <f t="shared" si="49"/>
        <v>0</v>
      </c>
      <c r="AH68" s="475"/>
      <c r="AI68" s="476">
        <f t="shared" si="50"/>
        <v>0</v>
      </c>
      <c r="AJ68" s="476"/>
      <c r="AK68" s="477">
        <f t="shared" si="88"/>
        <v>0</v>
      </c>
      <c r="AL68" s="476">
        <f t="shared" si="89"/>
        <v>0</v>
      </c>
      <c r="AM68" s="474">
        <f t="shared" si="53"/>
        <v>0</v>
      </c>
      <c r="AN68" s="475"/>
      <c r="AO68" s="476">
        <f t="shared" si="54"/>
        <v>0</v>
      </c>
      <c r="AP68" s="476"/>
      <c r="AQ68" s="477">
        <f t="shared" si="55"/>
        <v>0</v>
      </c>
      <c r="AR68" s="478">
        <f t="shared" si="56"/>
        <v>0</v>
      </c>
      <c r="AS68" s="469">
        <f t="shared" si="70"/>
        <v>0</v>
      </c>
      <c r="AT68" s="470"/>
      <c r="AU68" s="469">
        <f t="shared" si="71"/>
        <v>0</v>
      </c>
      <c r="AV68" s="469"/>
      <c r="AW68" s="505">
        <f t="shared" si="67"/>
        <v>0</v>
      </c>
      <c r="AX68" s="584">
        <f t="shared" si="68"/>
        <v>0</v>
      </c>
    </row>
    <row r="69" spans="1:51" hidden="1" outlineLevel="1">
      <c r="A69" s="209" t="str">
        <f t="shared" ref="A69:B69" si="91">IF(A35&lt;&gt;"",A35,"")</f>
        <v/>
      </c>
      <c r="B69" s="210" t="str">
        <f t="shared" si="91"/>
        <v/>
      </c>
      <c r="C69" s="218"/>
      <c r="D69" s="211"/>
      <c r="E69" s="212"/>
      <c r="F69" s="212"/>
      <c r="G69" s="212"/>
      <c r="H69" s="212"/>
      <c r="I69" s="212"/>
      <c r="J69" s="212"/>
      <c r="K69" s="212"/>
      <c r="L69" s="212"/>
      <c r="M69" s="213"/>
      <c r="N69" s="203">
        <f>IFERROR(VLOOKUP(C69,'Additional Calculations'!$L$2:$M$11,2,FALSE),0)</f>
        <v>0</v>
      </c>
      <c r="O69" s="474">
        <f t="shared" ref="O50:O73" si="92">ROUND(IF($C69&lt;&gt;"grad",($P35*$N69),$N69*$D35),0)</f>
        <v>0</v>
      </c>
      <c r="P69" s="476"/>
      <c r="Q69" s="477">
        <f t="shared" ref="Q50:Q73" si="93">ROUND(IF($C69&lt;&gt;"grad",($R35*$N69),(($N69*$E35))),0)</f>
        <v>0</v>
      </c>
      <c r="R69" s="476"/>
      <c r="S69" s="477">
        <f t="shared" ref="S47:S69" si="94">O69+Q69</f>
        <v>0</v>
      </c>
      <c r="T69" s="478">
        <f t="shared" ref="T47:T69" si="95">P69+R69</f>
        <v>0</v>
      </c>
      <c r="U69" s="469">
        <f t="shared" si="41"/>
        <v>0</v>
      </c>
      <c r="V69" s="471"/>
      <c r="W69" s="469">
        <f t="shared" si="42"/>
        <v>0</v>
      </c>
      <c r="X69" s="469"/>
      <c r="Y69" s="477">
        <f t="shared" si="43"/>
        <v>0</v>
      </c>
      <c r="Z69" s="478">
        <f t="shared" si="44"/>
        <v>0</v>
      </c>
      <c r="AA69" s="469">
        <f t="shared" si="45"/>
        <v>0</v>
      </c>
      <c r="AB69" s="470"/>
      <c r="AC69" s="469">
        <f t="shared" si="46"/>
        <v>0</v>
      </c>
      <c r="AD69" s="469"/>
      <c r="AE69" s="477">
        <f t="shared" ref="AE51:AE73" si="96">AA69+AC69</f>
        <v>0</v>
      </c>
      <c r="AF69" s="476">
        <f t="shared" ref="AF50:AF73" si="97">AB69+AD69</f>
        <v>0</v>
      </c>
      <c r="AG69" s="474">
        <f t="shared" si="49"/>
        <v>0</v>
      </c>
      <c r="AH69" s="475"/>
      <c r="AI69" s="476">
        <f t="shared" si="50"/>
        <v>0</v>
      </c>
      <c r="AJ69" s="476"/>
      <c r="AK69" s="477">
        <f t="shared" si="88"/>
        <v>0</v>
      </c>
      <c r="AL69" s="476">
        <f t="shared" si="89"/>
        <v>0</v>
      </c>
      <c r="AM69" s="474">
        <f t="shared" si="53"/>
        <v>0</v>
      </c>
      <c r="AN69" s="475"/>
      <c r="AO69" s="476">
        <f t="shared" si="54"/>
        <v>0</v>
      </c>
      <c r="AP69" s="476"/>
      <c r="AQ69" s="477">
        <f t="shared" si="55"/>
        <v>0</v>
      </c>
      <c r="AR69" s="478">
        <f t="shared" si="56"/>
        <v>0</v>
      </c>
      <c r="AS69" s="476">
        <f t="shared" si="70"/>
        <v>0</v>
      </c>
      <c r="AT69" s="475"/>
      <c r="AU69" s="476">
        <f t="shared" si="71"/>
        <v>0</v>
      </c>
      <c r="AV69" s="476"/>
      <c r="AW69" s="477">
        <f t="shared" si="67"/>
        <v>0</v>
      </c>
      <c r="AX69" s="478">
        <f t="shared" si="68"/>
        <v>0</v>
      </c>
    </row>
    <row r="70" spans="1:51" hidden="1" outlineLevel="1">
      <c r="A70" s="209" t="str">
        <f t="shared" ref="A70:B70" si="98">IF(A36&lt;&gt;"",A36,"")</f>
        <v/>
      </c>
      <c r="B70" s="210" t="str">
        <f t="shared" si="98"/>
        <v/>
      </c>
      <c r="C70" s="218"/>
      <c r="D70" s="211"/>
      <c r="E70" s="212"/>
      <c r="F70" s="212"/>
      <c r="G70" s="212"/>
      <c r="H70" s="212"/>
      <c r="I70" s="212"/>
      <c r="J70" s="212"/>
      <c r="K70" s="212"/>
      <c r="L70" s="212"/>
      <c r="M70" s="213"/>
      <c r="N70" s="203">
        <f>IFERROR(VLOOKUP(C70,'Additional Calculations'!$L$2:$M$11,2,FALSE),0)</f>
        <v>0</v>
      </c>
      <c r="O70" s="474">
        <f t="shared" si="92"/>
        <v>0</v>
      </c>
      <c r="P70" s="476"/>
      <c r="Q70" s="477">
        <f t="shared" si="93"/>
        <v>0</v>
      </c>
      <c r="R70" s="476"/>
      <c r="S70" s="477">
        <f t="shared" ref="S51:S73" si="99">O70+Q70</f>
        <v>0</v>
      </c>
      <c r="T70" s="478">
        <f t="shared" ref="T50:T73" si="100">P70+R70</f>
        <v>0</v>
      </c>
      <c r="U70" s="469">
        <f t="shared" si="41"/>
        <v>0</v>
      </c>
      <c r="V70" s="471"/>
      <c r="W70" s="469">
        <f t="shared" si="42"/>
        <v>0</v>
      </c>
      <c r="X70" s="469"/>
      <c r="Y70" s="477">
        <f t="shared" si="43"/>
        <v>0</v>
      </c>
      <c r="Z70" s="478">
        <f t="shared" si="44"/>
        <v>0</v>
      </c>
      <c r="AA70" s="469">
        <f t="shared" si="45"/>
        <v>0</v>
      </c>
      <c r="AB70" s="470"/>
      <c r="AC70" s="469">
        <f t="shared" si="46"/>
        <v>0</v>
      </c>
      <c r="AD70" s="469"/>
      <c r="AE70" s="477">
        <f t="shared" si="96"/>
        <v>0</v>
      </c>
      <c r="AF70" s="476">
        <f t="shared" si="97"/>
        <v>0</v>
      </c>
      <c r="AG70" s="474">
        <f t="shared" si="49"/>
        <v>0</v>
      </c>
      <c r="AH70" s="475"/>
      <c r="AI70" s="476">
        <f t="shared" si="50"/>
        <v>0</v>
      </c>
      <c r="AJ70" s="476"/>
      <c r="AK70" s="477">
        <f t="shared" si="88"/>
        <v>0</v>
      </c>
      <c r="AL70" s="476">
        <f t="shared" si="89"/>
        <v>0</v>
      </c>
      <c r="AM70" s="474">
        <f t="shared" si="53"/>
        <v>0</v>
      </c>
      <c r="AN70" s="475"/>
      <c r="AO70" s="476">
        <f t="shared" si="54"/>
        <v>0</v>
      </c>
      <c r="AP70" s="476"/>
      <c r="AQ70" s="477">
        <f t="shared" si="55"/>
        <v>0</v>
      </c>
      <c r="AR70" s="478">
        <f t="shared" si="56"/>
        <v>0</v>
      </c>
      <c r="AS70" s="476">
        <f t="shared" si="70"/>
        <v>0</v>
      </c>
      <c r="AT70" s="475"/>
      <c r="AU70" s="476">
        <f t="shared" si="71"/>
        <v>0</v>
      </c>
      <c r="AV70" s="476"/>
      <c r="AW70" s="477">
        <f t="shared" si="67"/>
        <v>0</v>
      </c>
      <c r="AX70" s="478">
        <f t="shared" si="68"/>
        <v>0</v>
      </c>
    </row>
    <row r="71" spans="1:51" hidden="1" outlineLevel="1">
      <c r="A71" s="209" t="str">
        <f t="shared" ref="A71:B71" si="101">IF(A37&lt;&gt;"",A37,"")</f>
        <v/>
      </c>
      <c r="B71" s="210" t="str">
        <f t="shared" si="101"/>
        <v/>
      </c>
      <c r="C71" s="218"/>
      <c r="D71" s="211"/>
      <c r="E71" s="212"/>
      <c r="F71" s="212"/>
      <c r="G71" s="212"/>
      <c r="H71" s="212"/>
      <c r="I71" s="212"/>
      <c r="J71" s="212"/>
      <c r="K71" s="212"/>
      <c r="L71" s="212"/>
      <c r="M71" s="213"/>
      <c r="N71" s="203">
        <f>IFERROR(VLOOKUP(C71,'Additional Calculations'!$L$2:$M$11,2,FALSE),0)</f>
        <v>0</v>
      </c>
      <c r="O71" s="474">
        <f t="shared" si="92"/>
        <v>0</v>
      </c>
      <c r="P71" s="476"/>
      <c r="Q71" s="477">
        <f t="shared" si="93"/>
        <v>0</v>
      </c>
      <c r="R71" s="476"/>
      <c r="S71" s="477">
        <f t="shared" si="99"/>
        <v>0</v>
      </c>
      <c r="T71" s="478">
        <f t="shared" si="100"/>
        <v>0</v>
      </c>
      <c r="U71" s="469">
        <f t="shared" si="41"/>
        <v>0</v>
      </c>
      <c r="V71" s="471"/>
      <c r="W71" s="469">
        <f t="shared" si="42"/>
        <v>0</v>
      </c>
      <c r="X71" s="469"/>
      <c r="Y71" s="477">
        <f t="shared" ref="Y51:Y73" si="102">U71+W71</f>
        <v>0</v>
      </c>
      <c r="Z71" s="478">
        <f t="shared" ref="Z50:Z73" si="103">V71+X71</f>
        <v>0</v>
      </c>
      <c r="AA71" s="469">
        <f t="shared" si="45"/>
        <v>0</v>
      </c>
      <c r="AB71" s="470"/>
      <c r="AC71" s="469">
        <f t="shared" si="46"/>
        <v>0</v>
      </c>
      <c r="AD71" s="469"/>
      <c r="AE71" s="477">
        <f t="shared" si="96"/>
        <v>0</v>
      </c>
      <c r="AF71" s="476">
        <f t="shared" si="97"/>
        <v>0</v>
      </c>
      <c r="AG71" s="474">
        <f t="shared" si="49"/>
        <v>0</v>
      </c>
      <c r="AH71" s="475"/>
      <c r="AI71" s="476">
        <f t="shared" si="50"/>
        <v>0</v>
      </c>
      <c r="AJ71" s="476"/>
      <c r="AK71" s="477">
        <f t="shared" si="88"/>
        <v>0</v>
      </c>
      <c r="AL71" s="476">
        <f t="shared" si="89"/>
        <v>0</v>
      </c>
      <c r="AM71" s="474">
        <f t="shared" si="53"/>
        <v>0</v>
      </c>
      <c r="AN71" s="475"/>
      <c r="AO71" s="476">
        <f t="shared" si="54"/>
        <v>0</v>
      </c>
      <c r="AP71" s="476"/>
      <c r="AQ71" s="477">
        <f t="shared" si="55"/>
        <v>0</v>
      </c>
      <c r="AR71" s="478">
        <f t="shared" si="56"/>
        <v>0</v>
      </c>
      <c r="AS71" s="476">
        <f t="shared" si="70"/>
        <v>0</v>
      </c>
      <c r="AT71" s="475"/>
      <c r="AU71" s="476">
        <f t="shared" si="71"/>
        <v>0</v>
      </c>
      <c r="AV71" s="476"/>
      <c r="AW71" s="477">
        <f t="shared" si="67"/>
        <v>0</v>
      </c>
      <c r="AX71" s="478">
        <f t="shared" si="68"/>
        <v>0</v>
      </c>
    </row>
    <row r="72" spans="1:51" hidden="1" outlineLevel="1">
      <c r="A72" s="209" t="str">
        <f t="shared" ref="A72:B72" si="104">IF(A38&lt;&gt;"",A38,"")</f>
        <v/>
      </c>
      <c r="B72" s="210" t="str">
        <f t="shared" si="104"/>
        <v/>
      </c>
      <c r="C72" s="218"/>
      <c r="D72" s="211"/>
      <c r="E72" s="212"/>
      <c r="F72" s="212"/>
      <c r="G72" s="212"/>
      <c r="H72" s="212"/>
      <c r="I72" s="212"/>
      <c r="J72" s="212"/>
      <c r="K72" s="212"/>
      <c r="L72" s="212"/>
      <c r="M72" s="213"/>
      <c r="N72" s="203">
        <f>IFERROR(VLOOKUP(C72,'Additional Calculations'!$L$2:$M$11,2,FALSE),0)</f>
        <v>0</v>
      </c>
      <c r="O72" s="474">
        <f t="shared" si="92"/>
        <v>0</v>
      </c>
      <c r="P72" s="476"/>
      <c r="Q72" s="477">
        <f t="shared" si="93"/>
        <v>0</v>
      </c>
      <c r="R72" s="476"/>
      <c r="S72" s="477">
        <f t="shared" si="99"/>
        <v>0</v>
      </c>
      <c r="T72" s="478">
        <f t="shared" si="100"/>
        <v>0</v>
      </c>
      <c r="U72" s="469">
        <f t="shared" si="41"/>
        <v>0</v>
      </c>
      <c r="V72" s="471"/>
      <c r="W72" s="469">
        <f t="shared" si="42"/>
        <v>0</v>
      </c>
      <c r="X72" s="469"/>
      <c r="Y72" s="477">
        <f t="shared" si="102"/>
        <v>0</v>
      </c>
      <c r="Z72" s="478">
        <f t="shared" si="103"/>
        <v>0</v>
      </c>
      <c r="AA72" s="469">
        <f t="shared" si="45"/>
        <v>0</v>
      </c>
      <c r="AB72" s="470"/>
      <c r="AC72" s="469">
        <f t="shared" si="46"/>
        <v>0</v>
      </c>
      <c r="AD72" s="469"/>
      <c r="AE72" s="477">
        <f t="shared" si="96"/>
        <v>0</v>
      </c>
      <c r="AF72" s="476">
        <f t="shared" si="97"/>
        <v>0</v>
      </c>
      <c r="AG72" s="474">
        <f t="shared" si="49"/>
        <v>0</v>
      </c>
      <c r="AH72" s="475"/>
      <c r="AI72" s="476">
        <f t="shared" si="50"/>
        <v>0</v>
      </c>
      <c r="AJ72" s="476"/>
      <c r="AK72" s="477">
        <f t="shared" si="88"/>
        <v>0</v>
      </c>
      <c r="AL72" s="476">
        <f t="shared" si="89"/>
        <v>0</v>
      </c>
      <c r="AM72" s="474">
        <f t="shared" si="53"/>
        <v>0</v>
      </c>
      <c r="AN72" s="475"/>
      <c r="AO72" s="476">
        <f t="shared" si="54"/>
        <v>0</v>
      </c>
      <c r="AP72" s="476"/>
      <c r="AQ72" s="477">
        <f t="shared" si="55"/>
        <v>0</v>
      </c>
      <c r="AR72" s="478">
        <f t="shared" si="56"/>
        <v>0</v>
      </c>
      <c r="AS72" s="476">
        <f t="shared" si="70"/>
        <v>0</v>
      </c>
      <c r="AT72" s="475"/>
      <c r="AU72" s="476">
        <f t="shared" si="71"/>
        <v>0</v>
      </c>
      <c r="AV72" s="476"/>
      <c r="AW72" s="477">
        <f t="shared" si="67"/>
        <v>0</v>
      </c>
      <c r="AX72" s="478">
        <f t="shared" si="68"/>
        <v>0</v>
      </c>
    </row>
    <row r="73" spans="1:51" hidden="1" outlineLevel="1">
      <c r="A73" s="209" t="str">
        <f t="shared" ref="A73:B73" si="105">IF(A39&lt;&gt;"",A39,"")</f>
        <v/>
      </c>
      <c r="B73" s="210" t="str">
        <f t="shared" si="105"/>
        <v/>
      </c>
      <c r="C73" s="218"/>
      <c r="D73" s="211"/>
      <c r="E73" s="212"/>
      <c r="F73" s="212"/>
      <c r="G73" s="212"/>
      <c r="H73" s="212"/>
      <c r="I73" s="212"/>
      <c r="J73" s="212"/>
      <c r="K73" s="212"/>
      <c r="L73" s="212"/>
      <c r="M73" s="213"/>
      <c r="N73" s="203">
        <f>IFERROR(VLOOKUP(C73,'Additional Calculations'!$L$2:$M$11,2,FALSE),0)</f>
        <v>0</v>
      </c>
      <c r="O73" s="600">
        <f t="shared" si="92"/>
        <v>0</v>
      </c>
      <c r="P73" s="565"/>
      <c r="Q73" s="568">
        <f t="shared" si="93"/>
        <v>0</v>
      </c>
      <c r="R73" s="565"/>
      <c r="S73" s="568">
        <f t="shared" si="99"/>
        <v>0</v>
      </c>
      <c r="T73" s="569">
        <f t="shared" si="100"/>
        <v>0</v>
      </c>
      <c r="U73" s="469">
        <f t="shared" si="41"/>
        <v>0</v>
      </c>
      <c r="V73" s="471"/>
      <c r="W73" s="469">
        <f t="shared" si="42"/>
        <v>0</v>
      </c>
      <c r="X73" s="469"/>
      <c r="Y73" s="568">
        <f t="shared" si="102"/>
        <v>0</v>
      </c>
      <c r="Z73" s="569">
        <f t="shared" si="103"/>
        <v>0</v>
      </c>
      <c r="AA73" s="469">
        <f t="shared" si="45"/>
        <v>0</v>
      </c>
      <c r="AB73" s="470"/>
      <c r="AC73" s="469">
        <f t="shared" si="46"/>
        <v>0</v>
      </c>
      <c r="AD73" s="469"/>
      <c r="AE73" s="568">
        <f t="shared" si="96"/>
        <v>0</v>
      </c>
      <c r="AF73" s="565">
        <f t="shared" si="97"/>
        <v>0</v>
      </c>
      <c r="AG73" s="474">
        <f t="shared" si="49"/>
        <v>0</v>
      </c>
      <c r="AH73" s="475"/>
      <c r="AI73" s="476">
        <f t="shared" si="50"/>
        <v>0</v>
      </c>
      <c r="AJ73" s="476"/>
      <c r="AK73" s="477">
        <f t="shared" si="88"/>
        <v>0</v>
      </c>
      <c r="AL73" s="476">
        <f t="shared" si="89"/>
        <v>0</v>
      </c>
      <c r="AM73" s="474">
        <f t="shared" si="53"/>
        <v>0</v>
      </c>
      <c r="AN73" s="475"/>
      <c r="AO73" s="476">
        <f t="shared" si="54"/>
        <v>0</v>
      </c>
      <c r="AP73" s="476"/>
      <c r="AQ73" s="477">
        <f t="shared" si="55"/>
        <v>0</v>
      </c>
      <c r="AR73" s="478">
        <f t="shared" si="56"/>
        <v>0</v>
      </c>
      <c r="AS73" s="565">
        <f t="shared" si="70"/>
        <v>0</v>
      </c>
      <c r="AT73" s="566"/>
      <c r="AU73" s="565">
        <f t="shared" si="71"/>
        <v>0</v>
      </c>
      <c r="AV73" s="565"/>
      <c r="AW73" s="568">
        <f t="shared" si="67"/>
        <v>0</v>
      </c>
      <c r="AX73" s="569">
        <f t="shared" si="68"/>
        <v>0</v>
      </c>
    </row>
    <row r="74" spans="1:51" collapsed="1">
      <c r="A74" s="201" t="s">
        <v>37</v>
      </c>
      <c r="B74" s="214"/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489">
        <f>SUM(O44:P73)</f>
        <v>0</v>
      </c>
      <c r="P74" s="453"/>
      <c r="Q74" s="452">
        <f>SUM(Q44:R73)</f>
        <v>0</v>
      </c>
      <c r="R74" s="453"/>
      <c r="S74" s="452">
        <f>SUM(S44:T73)</f>
        <v>0</v>
      </c>
      <c r="T74" s="537"/>
      <c r="U74" s="530">
        <f>SUM(U44:V73)</f>
        <v>0</v>
      </c>
      <c r="V74" s="531"/>
      <c r="W74" s="530">
        <f>SUM(W44:X73)</f>
        <v>0</v>
      </c>
      <c r="X74" s="453"/>
      <c r="Y74" s="452">
        <f>SUM(Y44:Z73)</f>
        <v>0</v>
      </c>
      <c r="Z74" s="537"/>
      <c r="AA74" s="530">
        <f>SUM(AA44:AB73)</f>
        <v>0</v>
      </c>
      <c r="AB74" s="547"/>
      <c r="AC74" s="489">
        <f>SUM(AC44:AD73)</f>
        <v>0</v>
      </c>
      <c r="AD74" s="453"/>
      <c r="AE74" s="452">
        <f>SUM(AE44:AF73)</f>
        <v>0</v>
      </c>
      <c r="AF74" s="453"/>
      <c r="AG74" s="489">
        <f>SUM(AG44:AH73)</f>
        <v>0</v>
      </c>
      <c r="AH74" s="547"/>
      <c r="AI74" s="489">
        <f>SUM(AI44:AJ73)</f>
        <v>0</v>
      </c>
      <c r="AJ74" s="453"/>
      <c r="AK74" s="452">
        <f>SUM(AK44:AL73)</f>
        <v>0</v>
      </c>
      <c r="AL74" s="453"/>
      <c r="AM74" s="489">
        <f>SUM(AM44:AN73)</f>
        <v>0</v>
      </c>
      <c r="AN74" s="547"/>
      <c r="AO74" s="489">
        <f>SUM(AO44:AP73)</f>
        <v>0</v>
      </c>
      <c r="AP74" s="453"/>
      <c r="AQ74" s="452">
        <f>SUM(AQ44:AR73)</f>
        <v>0</v>
      </c>
      <c r="AR74" s="537"/>
      <c r="AS74" s="530">
        <f>SUM(AS44:AT73)</f>
        <v>0</v>
      </c>
      <c r="AT74" s="547"/>
      <c r="AU74" s="489">
        <f>SUM(AU44:AV73)</f>
        <v>0</v>
      </c>
      <c r="AV74" s="453"/>
      <c r="AW74" s="452">
        <f>SUM(AW44:AX73)</f>
        <v>0</v>
      </c>
      <c r="AX74" s="537"/>
      <c r="AY74" s="129"/>
    </row>
    <row r="75" spans="1:51" ht="5.25" customHeight="1">
      <c r="A75" s="640"/>
      <c r="B75" s="641"/>
      <c r="C75" s="641"/>
      <c r="D75" s="641"/>
      <c r="E75" s="641"/>
      <c r="F75" s="641"/>
      <c r="G75" s="641"/>
      <c r="H75" s="641"/>
      <c r="I75" s="641"/>
      <c r="J75" s="641"/>
      <c r="K75" s="641"/>
      <c r="L75" s="641"/>
      <c r="M75" s="641"/>
      <c r="N75" s="641"/>
      <c r="O75" s="650"/>
      <c r="P75" s="650"/>
      <c r="Q75" s="650"/>
      <c r="R75" s="650"/>
      <c r="S75" s="650"/>
      <c r="T75" s="650"/>
      <c r="U75" s="641"/>
      <c r="V75" s="641"/>
      <c r="W75" s="641"/>
      <c r="X75" s="641"/>
      <c r="Y75" s="641"/>
      <c r="Z75" s="641"/>
      <c r="AA75" s="641"/>
      <c r="AB75" s="641"/>
      <c r="AC75" s="641"/>
      <c r="AD75" s="641"/>
      <c r="AE75" s="641"/>
      <c r="AF75" s="641"/>
      <c r="AG75" s="641"/>
      <c r="AH75" s="641"/>
      <c r="AI75" s="641"/>
      <c r="AJ75" s="641"/>
      <c r="AK75" s="641"/>
      <c r="AL75" s="641"/>
      <c r="AM75" s="641"/>
      <c r="AN75" s="641"/>
      <c r="AO75" s="641"/>
      <c r="AP75" s="641"/>
      <c r="AQ75" s="641"/>
      <c r="AR75" s="641"/>
      <c r="AS75" s="641"/>
      <c r="AT75" s="641"/>
      <c r="AU75" s="641"/>
      <c r="AV75" s="641"/>
      <c r="AW75" s="641"/>
      <c r="AX75" s="651"/>
    </row>
    <row r="76" spans="1:51">
      <c r="A76" s="130" t="s">
        <v>38</v>
      </c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501">
        <f>ROUND(+P40+O74,0)</f>
        <v>0</v>
      </c>
      <c r="P76" s="502"/>
      <c r="Q76" s="503">
        <f>ROUND(+R40+Q74,0)</f>
        <v>0</v>
      </c>
      <c r="R76" s="502"/>
      <c r="S76" s="503">
        <f>O76+Q76</f>
        <v>0</v>
      </c>
      <c r="T76" s="538"/>
      <c r="U76" s="502">
        <f>ROUND(+V40+U74,0)</f>
        <v>0</v>
      </c>
      <c r="V76" s="504"/>
      <c r="W76" s="502">
        <f>ROUND(+X40+W74,0)</f>
        <v>0</v>
      </c>
      <c r="X76" s="502"/>
      <c r="Y76" s="542">
        <f>U76+W76</f>
        <v>0</v>
      </c>
      <c r="Z76" s="538"/>
      <c r="AA76" s="502">
        <f>ROUND(+AB40+AA74,0)</f>
        <v>0</v>
      </c>
      <c r="AB76" s="548"/>
      <c r="AC76" s="502">
        <f>ROUND(+AD40+AC74,0)</f>
        <v>0</v>
      </c>
      <c r="AD76" s="502"/>
      <c r="AE76" s="542">
        <f>AA76+AC76</f>
        <v>0</v>
      </c>
      <c r="AF76" s="502"/>
      <c r="AG76" s="501">
        <f>ROUND(+AH40+AG74,0)</f>
        <v>0</v>
      </c>
      <c r="AH76" s="548"/>
      <c r="AI76" s="502">
        <f>ROUND(+AJ40+AI74,0)</f>
        <v>0</v>
      </c>
      <c r="AJ76" s="502"/>
      <c r="AK76" s="542">
        <f>AG76+AI76</f>
        <v>0</v>
      </c>
      <c r="AL76" s="502"/>
      <c r="AM76" s="501">
        <f>ROUND(+AN40+AM74,0)</f>
        <v>0</v>
      </c>
      <c r="AN76" s="548"/>
      <c r="AO76" s="502">
        <f>ROUND(+AP40+AO74,0)</f>
        <v>0</v>
      </c>
      <c r="AP76" s="502"/>
      <c r="AQ76" s="542">
        <f>AM76+AO76</f>
        <v>0</v>
      </c>
      <c r="AR76" s="538"/>
      <c r="AS76" s="502">
        <f>O76+U76+AA76+AG76+AM76</f>
        <v>0</v>
      </c>
      <c r="AT76" s="548"/>
      <c r="AU76" s="502">
        <f>Q76+W76+AC76+AI76+AO76</f>
        <v>0</v>
      </c>
      <c r="AV76" s="502"/>
      <c r="AW76" s="542">
        <f>AS76+AU76</f>
        <v>0</v>
      </c>
      <c r="AX76" s="538">
        <f t="shared" ref="AX76" si="106">AT76+AV76</f>
        <v>0</v>
      </c>
    </row>
    <row r="77" spans="1:51" ht="5.25" customHeight="1">
      <c r="A77" s="640"/>
      <c r="B77" s="641"/>
      <c r="C77" s="641"/>
      <c r="D77" s="641"/>
      <c r="E77" s="641"/>
      <c r="F77" s="641"/>
      <c r="G77" s="641"/>
      <c r="H77" s="641"/>
      <c r="I77" s="641"/>
      <c r="J77" s="641"/>
      <c r="K77" s="641"/>
      <c r="L77" s="641"/>
      <c r="M77" s="641"/>
      <c r="N77" s="641"/>
      <c r="O77" s="650"/>
      <c r="P77" s="650"/>
      <c r="Q77" s="650"/>
      <c r="R77" s="650"/>
      <c r="S77" s="650"/>
      <c r="T77" s="650"/>
      <c r="U77" s="642"/>
      <c r="V77" s="642"/>
      <c r="W77" s="642"/>
      <c r="X77" s="642"/>
      <c r="Y77" s="642"/>
      <c r="Z77" s="642"/>
      <c r="AA77" s="642"/>
      <c r="AB77" s="642"/>
      <c r="AC77" s="642"/>
      <c r="AD77" s="642"/>
      <c r="AE77" s="642"/>
      <c r="AF77" s="642"/>
      <c r="AG77" s="642"/>
      <c r="AH77" s="642"/>
      <c r="AI77" s="642"/>
      <c r="AJ77" s="642"/>
      <c r="AK77" s="642"/>
      <c r="AL77" s="642"/>
      <c r="AM77" s="642"/>
      <c r="AN77" s="642"/>
      <c r="AO77" s="642"/>
      <c r="AP77" s="642"/>
      <c r="AQ77" s="642"/>
      <c r="AR77" s="642"/>
      <c r="AS77" s="642"/>
      <c r="AT77" s="642"/>
      <c r="AU77" s="642"/>
      <c r="AV77" s="642"/>
      <c r="AW77" s="642"/>
      <c r="AX77" s="643"/>
    </row>
    <row r="78" spans="1:51">
      <c r="A78" s="132" t="s">
        <v>39</v>
      </c>
      <c r="B78" s="133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5"/>
      <c r="O78" s="290"/>
      <c r="P78" s="291"/>
      <c r="Q78" s="291"/>
      <c r="R78" s="291"/>
      <c r="S78" s="291"/>
      <c r="T78" s="291"/>
      <c r="U78" s="290"/>
      <c r="V78" s="291"/>
      <c r="W78" s="291"/>
      <c r="X78" s="291"/>
      <c r="Y78" s="291"/>
      <c r="Z78" s="291"/>
      <c r="AA78" s="290"/>
      <c r="AB78" s="291"/>
      <c r="AC78" s="291"/>
      <c r="AD78" s="291"/>
      <c r="AE78" s="291"/>
      <c r="AF78" s="291"/>
      <c r="AG78" s="290"/>
      <c r="AH78" s="291"/>
      <c r="AI78" s="291"/>
      <c r="AJ78" s="291"/>
      <c r="AK78" s="291"/>
      <c r="AL78" s="291"/>
      <c r="AM78" s="290"/>
      <c r="AN78" s="291"/>
      <c r="AO78" s="291"/>
      <c r="AP78" s="291"/>
      <c r="AQ78" s="291"/>
      <c r="AR78" s="292"/>
      <c r="AS78" s="291"/>
      <c r="AT78" s="291"/>
      <c r="AU78" s="291"/>
      <c r="AV78" s="291"/>
      <c r="AW78" s="291"/>
      <c r="AX78" s="292"/>
    </row>
    <row r="79" spans="1:51">
      <c r="A79" s="527" t="s">
        <v>40</v>
      </c>
      <c r="B79" s="528"/>
      <c r="C79" s="528"/>
      <c r="D79" s="528"/>
      <c r="E79" s="528"/>
      <c r="F79" s="528"/>
      <c r="G79" s="528"/>
      <c r="H79" s="528"/>
      <c r="I79" s="528"/>
      <c r="J79" s="528"/>
      <c r="K79" s="528"/>
      <c r="L79" s="528"/>
      <c r="M79" s="528"/>
      <c r="N79" s="529"/>
      <c r="O79" s="498">
        <v>0</v>
      </c>
      <c r="P79" s="499"/>
      <c r="Q79" s="500">
        <v>0</v>
      </c>
      <c r="R79" s="499"/>
      <c r="S79" s="539">
        <f t="shared" ref="S79:S81" si="107">O79+Q79</f>
        <v>0</v>
      </c>
      <c r="T79" s="540">
        <f t="shared" ref="T79:T82" si="108">P79+R79</f>
        <v>0</v>
      </c>
      <c r="U79" s="498">
        <v>0</v>
      </c>
      <c r="V79" s="499"/>
      <c r="W79" s="500">
        <v>0</v>
      </c>
      <c r="X79" s="499"/>
      <c r="Y79" s="539">
        <f t="shared" ref="Y79:Y81" si="109">U79+W79</f>
        <v>0</v>
      </c>
      <c r="Z79" s="540">
        <f t="shared" ref="Z79:Z82" si="110">V79+X79</f>
        <v>0</v>
      </c>
      <c r="AA79" s="498">
        <v>0</v>
      </c>
      <c r="AB79" s="499"/>
      <c r="AC79" s="545">
        <v>0</v>
      </c>
      <c r="AD79" s="546"/>
      <c r="AE79" s="539">
        <f t="shared" ref="AE79:AE81" si="111">AA79+AC79</f>
        <v>0</v>
      </c>
      <c r="AF79" s="540">
        <f t="shared" ref="AF79:AF82" si="112">AB79+AD79</f>
        <v>0</v>
      </c>
      <c r="AG79" s="498">
        <v>0</v>
      </c>
      <c r="AH79" s="499"/>
      <c r="AI79" s="500">
        <v>0</v>
      </c>
      <c r="AJ79" s="499"/>
      <c r="AK79" s="539">
        <f t="shared" ref="AK79:AK82" si="113">AG79+AI79</f>
        <v>0</v>
      </c>
      <c r="AL79" s="540">
        <f t="shared" ref="AL79:AL82" si="114">AH79+AJ79</f>
        <v>0</v>
      </c>
      <c r="AM79" s="498">
        <v>0</v>
      </c>
      <c r="AN79" s="499"/>
      <c r="AO79" s="500">
        <v>0</v>
      </c>
      <c r="AP79" s="562"/>
      <c r="AQ79" s="559">
        <f t="shared" ref="AQ79:AQ81" si="115">AM79+AO79</f>
        <v>0</v>
      </c>
      <c r="AR79" s="560">
        <f t="shared" ref="AR79:AR82" si="116">AN79+AP79</f>
        <v>0</v>
      </c>
      <c r="AS79" s="559">
        <f t="shared" ref="AS79:AS82" si="117">O79+U79+AA79+AG79+AM79</f>
        <v>0</v>
      </c>
      <c r="AT79" s="540"/>
      <c r="AU79" s="539">
        <f t="shared" ref="AU79:AU82" si="118">Q79+W79+AC79+AI79+AO79</f>
        <v>0</v>
      </c>
      <c r="AV79" s="563"/>
      <c r="AW79" s="559">
        <f t="shared" ref="AW79" si="119">AS79+AU79</f>
        <v>0</v>
      </c>
      <c r="AX79" s="560">
        <f t="shared" ref="AX79:AX82" si="120">AT79+AV79</f>
        <v>0</v>
      </c>
    </row>
    <row r="80" spans="1:51">
      <c r="A80" s="613" t="s">
        <v>40</v>
      </c>
      <c r="B80" s="614"/>
      <c r="C80" s="614"/>
      <c r="D80" s="614"/>
      <c r="E80" s="614"/>
      <c r="F80" s="614"/>
      <c r="G80" s="614"/>
      <c r="H80" s="614"/>
      <c r="I80" s="614"/>
      <c r="J80" s="614"/>
      <c r="K80" s="614"/>
      <c r="L80" s="614"/>
      <c r="M80" s="614"/>
      <c r="N80" s="615"/>
      <c r="O80" s="498">
        <v>0</v>
      </c>
      <c r="P80" s="499"/>
      <c r="Q80" s="500">
        <v>0</v>
      </c>
      <c r="R80" s="499"/>
      <c r="S80" s="539">
        <f t="shared" ref="S80" si="121">O80+Q80</f>
        <v>0</v>
      </c>
      <c r="T80" s="540">
        <f t="shared" ref="T80" si="122">P80+R80</f>
        <v>0</v>
      </c>
      <c r="U80" s="498">
        <v>0</v>
      </c>
      <c r="V80" s="499"/>
      <c r="W80" s="500">
        <v>0</v>
      </c>
      <c r="X80" s="499"/>
      <c r="Y80" s="539">
        <f t="shared" ref="Y80" si="123">U80+W80</f>
        <v>0</v>
      </c>
      <c r="Z80" s="540">
        <f t="shared" ref="Z80" si="124">V80+X80</f>
        <v>0</v>
      </c>
      <c r="AA80" s="498">
        <v>0</v>
      </c>
      <c r="AB80" s="499"/>
      <c r="AC80" s="545">
        <v>0</v>
      </c>
      <c r="AD80" s="546"/>
      <c r="AE80" s="539">
        <f t="shared" ref="AE80" si="125">AA80+AC80</f>
        <v>0</v>
      </c>
      <c r="AF80" s="540">
        <f t="shared" ref="AF80" si="126">AB80+AD80</f>
        <v>0</v>
      </c>
      <c r="AG80" s="498">
        <v>0</v>
      </c>
      <c r="AH80" s="499"/>
      <c r="AI80" s="500">
        <v>0</v>
      </c>
      <c r="AJ80" s="499"/>
      <c r="AK80" s="539">
        <f t="shared" ref="AK80" si="127">AG80+AI80</f>
        <v>0</v>
      </c>
      <c r="AL80" s="540">
        <f t="shared" ref="AL80" si="128">AH80+AJ80</f>
        <v>0</v>
      </c>
      <c r="AM80" s="498">
        <v>0</v>
      </c>
      <c r="AN80" s="499"/>
      <c r="AO80" s="500">
        <v>0</v>
      </c>
      <c r="AP80" s="562"/>
      <c r="AQ80" s="559">
        <f t="shared" ref="AQ80" si="129">AM80+AO80</f>
        <v>0</v>
      </c>
      <c r="AR80" s="560">
        <f t="shared" ref="AR80" si="130">AN80+AP80</f>
        <v>0</v>
      </c>
      <c r="AS80" s="559">
        <f t="shared" ref="AS80" si="131">O80+U80+AA80+AG80+AM80</f>
        <v>0</v>
      </c>
      <c r="AT80" s="540"/>
      <c r="AU80" s="539">
        <f t="shared" ref="AU80" si="132">Q80+W80+AC80+AI80+AO80</f>
        <v>0</v>
      </c>
      <c r="AV80" s="563"/>
      <c r="AW80" s="559">
        <f t="shared" ref="AW80" si="133">AS80+AU80</f>
        <v>0</v>
      </c>
      <c r="AX80" s="560">
        <f t="shared" ref="AX80" si="134">AT80+AV80</f>
        <v>0</v>
      </c>
    </row>
    <row r="81" spans="1:50">
      <c r="A81" s="527" t="s">
        <v>40</v>
      </c>
      <c r="B81" s="528"/>
      <c r="C81" s="528"/>
      <c r="D81" s="528"/>
      <c r="E81" s="528"/>
      <c r="F81" s="528"/>
      <c r="G81" s="528"/>
      <c r="H81" s="528"/>
      <c r="I81" s="528"/>
      <c r="J81" s="528"/>
      <c r="K81" s="528"/>
      <c r="L81" s="528"/>
      <c r="M81" s="528"/>
      <c r="N81" s="529"/>
      <c r="O81" s="498">
        <v>0</v>
      </c>
      <c r="P81" s="499">
        <v>0</v>
      </c>
      <c r="Q81" s="500">
        <v>0</v>
      </c>
      <c r="R81" s="499">
        <v>0</v>
      </c>
      <c r="S81" s="539">
        <f t="shared" si="107"/>
        <v>0</v>
      </c>
      <c r="T81" s="540">
        <f t="shared" si="108"/>
        <v>0</v>
      </c>
      <c r="U81" s="498">
        <v>0</v>
      </c>
      <c r="V81" s="499">
        <v>0</v>
      </c>
      <c r="W81" s="500">
        <v>0</v>
      </c>
      <c r="X81" s="499">
        <v>0</v>
      </c>
      <c r="Y81" s="539">
        <f t="shared" si="109"/>
        <v>0</v>
      </c>
      <c r="Z81" s="540">
        <f t="shared" si="110"/>
        <v>0</v>
      </c>
      <c r="AA81" s="498">
        <v>0</v>
      </c>
      <c r="AB81" s="499">
        <v>0</v>
      </c>
      <c r="AC81" s="545">
        <v>0</v>
      </c>
      <c r="AD81" s="546">
        <v>0</v>
      </c>
      <c r="AE81" s="539">
        <f t="shared" si="111"/>
        <v>0</v>
      </c>
      <c r="AF81" s="540">
        <f t="shared" si="112"/>
        <v>0</v>
      </c>
      <c r="AG81" s="498">
        <v>0</v>
      </c>
      <c r="AH81" s="499">
        <v>0</v>
      </c>
      <c r="AI81" s="500">
        <v>0</v>
      </c>
      <c r="AJ81" s="499">
        <v>0</v>
      </c>
      <c r="AK81" s="539">
        <f t="shared" si="113"/>
        <v>0</v>
      </c>
      <c r="AL81" s="540">
        <f t="shared" si="114"/>
        <v>0</v>
      </c>
      <c r="AM81" s="498">
        <v>0</v>
      </c>
      <c r="AN81" s="499">
        <v>0</v>
      </c>
      <c r="AO81" s="500">
        <v>0</v>
      </c>
      <c r="AP81" s="562">
        <v>0</v>
      </c>
      <c r="AQ81" s="559">
        <f t="shared" si="115"/>
        <v>0</v>
      </c>
      <c r="AR81" s="560">
        <f t="shared" si="116"/>
        <v>0</v>
      </c>
      <c r="AS81" s="559">
        <f t="shared" si="117"/>
        <v>0</v>
      </c>
      <c r="AT81" s="540"/>
      <c r="AU81" s="539">
        <f t="shared" si="118"/>
        <v>0</v>
      </c>
      <c r="AV81" s="563"/>
      <c r="AW81" s="559">
        <f>AS81+AU81</f>
        <v>0</v>
      </c>
      <c r="AX81" s="560">
        <f t="shared" si="120"/>
        <v>0</v>
      </c>
    </row>
    <row r="82" spans="1:50">
      <c r="A82" s="231" t="s">
        <v>41</v>
      </c>
      <c r="B82" s="256"/>
      <c r="C82" s="309"/>
      <c r="D82" s="257"/>
      <c r="E82" s="257"/>
      <c r="F82" s="257"/>
      <c r="G82" s="257"/>
      <c r="H82" s="257"/>
      <c r="I82" s="257"/>
      <c r="J82" s="257"/>
      <c r="K82" s="257"/>
      <c r="L82" s="257"/>
      <c r="M82" s="257"/>
      <c r="N82" s="310"/>
      <c r="O82" s="489">
        <f>SUM(O79:P81)</f>
        <v>0</v>
      </c>
      <c r="P82" s="453"/>
      <c r="Q82" s="452">
        <f>SUM(Q79:R81)</f>
        <v>0</v>
      </c>
      <c r="R82" s="453"/>
      <c r="S82" s="452">
        <f>O82+Q82</f>
        <v>0</v>
      </c>
      <c r="T82" s="453">
        <f t="shared" si="108"/>
        <v>0</v>
      </c>
      <c r="U82" s="489">
        <f>SUM(U79:V81)</f>
        <v>0</v>
      </c>
      <c r="V82" s="453"/>
      <c r="W82" s="452">
        <f>SUM(W79:X81)</f>
        <v>0</v>
      </c>
      <c r="X82" s="453"/>
      <c r="Y82" s="452">
        <f>U82+W82</f>
        <v>0</v>
      </c>
      <c r="Z82" s="453">
        <f t="shared" si="110"/>
        <v>0</v>
      </c>
      <c r="AA82" s="489">
        <f>SUM(AA79:AB81)</f>
        <v>0</v>
      </c>
      <c r="AB82" s="453"/>
      <c r="AC82" s="452">
        <f>SUM(AC79:AD81)</f>
        <v>0</v>
      </c>
      <c r="AD82" s="453"/>
      <c r="AE82" s="452">
        <f>AA82+AC82</f>
        <v>0</v>
      </c>
      <c r="AF82" s="453">
        <f t="shared" si="112"/>
        <v>0</v>
      </c>
      <c r="AG82" s="489">
        <f>SUM(AG79:AH81)</f>
        <v>0</v>
      </c>
      <c r="AH82" s="453"/>
      <c r="AI82" s="452">
        <f>SUM(AI79:AJ81)</f>
        <v>0</v>
      </c>
      <c r="AJ82" s="453"/>
      <c r="AK82" s="452">
        <f t="shared" si="113"/>
        <v>0</v>
      </c>
      <c r="AL82" s="453">
        <f t="shared" si="114"/>
        <v>0</v>
      </c>
      <c r="AM82" s="551">
        <f>SUM(AM79:AN81)</f>
        <v>0</v>
      </c>
      <c r="AN82" s="552"/>
      <c r="AO82" s="553">
        <f>SUM(AO79:AP81)</f>
        <v>0</v>
      </c>
      <c r="AP82" s="553"/>
      <c r="AQ82" s="583">
        <f>AM82+AO82</f>
        <v>0</v>
      </c>
      <c r="AR82" s="570">
        <f t="shared" si="116"/>
        <v>0</v>
      </c>
      <c r="AS82" s="530">
        <f t="shared" si="117"/>
        <v>0</v>
      </c>
      <c r="AT82" s="453"/>
      <c r="AU82" s="452">
        <f t="shared" si="118"/>
        <v>0</v>
      </c>
      <c r="AV82" s="531"/>
      <c r="AW82" s="530">
        <f>AS82+AU82</f>
        <v>0</v>
      </c>
      <c r="AX82" s="537">
        <f t="shared" si="120"/>
        <v>0</v>
      </c>
    </row>
    <row r="83" spans="1:50" ht="5.25" customHeight="1">
      <c r="A83" s="640"/>
      <c r="B83" s="641"/>
      <c r="C83" s="641"/>
      <c r="D83" s="641"/>
      <c r="E83" s="641"/>
      <c r="F83" s="641"/>
      <c r="G83" s="641"/>
      <c r="H83" s="641"/>
      <c r="I83" s="641"/>
      <c r="J83" s="641"/>
      <c r="K83" s="641"/>
      <c r="L83" s="641"/>
      <c r="M83" s="641"/>
      <c r="N83" s="641"/>
      <c r="O83" s="650"/>
      <c r="P83" s="650"/>
      <c r="Q83" s="650"/>
      <c r="R83" s="650"/>
      <c r="S83" s="650"/>
      <c r="T83" s="650"/>
      <c r="U83" s="650"/>
      <c r="V83" s="650"/>
      <c r="W83" s="650"/>
      <c r="X83" s="650"/>
      <c r="Y83" s="650"/>
      <c r="Z83" s="650"/>
      <c r="AA83" s="650"/>
      <c r="AB83" s="650"/>
      <c r="AC83" s="650"/>
      <c r="AD83" s="650"/>
      <c r="AE83" s="650"/>
      <c r="AF83" s="650"/>
      <c r="AG83" s="644"/>
      <c r="AH83" s="644"/>
      <c r="AI83" s="644"/>
      <c r="AJ83" s="644"/>
      <c r="AK83" s="644"/>
      <c r="AL83" s="644"/>
      <c r="AM83" s="650"/>
      <c r="AN83" s="650"/>
      <c r="AO83" s="650"/>
      <c r="AP83" s="650"/>
      <c r="AQ83" s="650"/>
      <c r="AR83" s="650"/>
      <c r="AS83" s="644"/>
      <c r="AT83" s="644"/>
      <c r="AU83" s="644"/>
      <c r="AV83" s="644"/>
      <c r="AW83" s="644"/>
      <c r="AX83" s="645"/>
    </row>
    <row r="84" spans="1:50">
      <c r="A84" s="132" t="s">
        <v>42</v>
      </c>
      <c r="B84" s="133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5"/>
      <c r="O84" s="293"/>
      <c r="P84" s="294"/>
      <c r="Q84" s="294"/>
      <c r="R84" s="294"/>
      <c r="S84" s="294"/>
      <c r="T84" s="294"/>
      <c r="U84" s="293"/>
      <c r="V84" s="294"/>
      <c r="W84" s="294"/>
      <c r="X84" s="294"/>
      <c r="Y84" s="294"/>
      <c r="Z84" s="294"/>
      <c r="AA84" s="293"/>
      <c r="AB84" s="294"/>
      <c r="AC84" s="294"/>
      <c r="AD84" s="294"/>
      <c r="AE84" s="294"/>
      <c r="AF84" s="295"/>
      <c r="AG84" s="294"/>
      <c r="AH84" s="294"/>
      <c r="AI84" s="294"/>
      <c r="AJ84" s="294"/>
      <c r="AK84" s="294"/>
      <c r="AL84" s="294"/>
      <c r="AM84" s="293"/>
      <c r="AN84" s="294"/>
      <c r="AO84" s="294"/>
      <c r="AP84" s="294"/>
      <c r="AQ84" s="294"/>
      <c r="AR84" s="295"/>
      <c r="AS84" s="294"/>
      <c r="AT84" s="294"/>
      <c r="AU84" s="294"/>
      <c r="AV84" s="294"/>
      <c r="AW84" s="294"/>
      <c r="AX84" s="295"/>
    </row>
    <row r="85" spans="1:50">
      <c r="A85" s="532" t="s">
        <v>43</v>
      </c>
      <c r="B85" s="533"/>
      <c r="C85" s="533"/>
      <c r="D85" s="533"/>
      <c r="E85" s="533"/>
      <c r="F85" s="533"/>
      <c r="G85" s="533"/>
      <c r="H85" s="533"/>
      <c r="I85" s="533"/>
      <c r="J85" s="533"/>
      <c r="K85" s="533"/>
      <c r="L85" s="533"/>
      <c r="M85" s="533"/>
      <c r="N85" s="533"/>
      <c r="O85" s="454">
        <v>0</v>
      </c>
      <c r="P85" s="448"/>
      <c r="Q85" s="455">
        <v>0</v>
      </c>
      <c r="R85" s="448"/>
      <c r="S85" s="494">
        <f t="shared" ref="S85:S86" si="135">O85+Q85</f>
        <v>0</v>
      </c>
      <c r="T85" s="495">
        <f t="shared" ref="T85:T87" si="136">P85+R85</f>
        <v>0</v>
      </c>
      <c r="U85" s="454">
        <v>0</v>
      </c>
      <c r="V85" s="541">
        <v>0</v>
      </c>
      <c r="W85" s="448">
        <v>0</v>
      </c>
      <c r="X85" s="448">
        <v>0</v>
      </c>
      <c r="Y85" s="494">
        <f t="shared" ref="Y85:Y87" si="137">U85+W85</f>
        <v>0</v>
      </c>
      <c r="Z85" s="495">
        <f t="shared" ref="Z85:Z87" si="138">V85+X85</f>
        <v>0</v>
      </c>
      <c r="AA85" s="454">
        <v>0</v>
      </c>
      <c r="AB85" s="524">
        <v>0</v>
      </c>
      <c r="AC85" s="448">
        <v>0</v>
      </c>
      <c r="AD85" s="448">
        <v>0</v>
      </c>
      <c r="AE85" s="494">
        <f t="shared" ref="AE85:AE86" si="139">AA85+AC85</f>
        <v>0</v>
      </c>
      <c r="AF85" s="523">
        <f t="shared" ref="AF85:AF87" si="140">AB85+AD85</f>
        <v>0</v>
      </c>
      <c r="AG85" s="448">
        <v>0</v>
      </c>
      <c r="AH85" s="524">
        <v>0</v>
      </c>
      <c r="AI85" s="448">
        <v>0</v>
      </c>
      <c r="AJ85" s="448">
        <v>0</v>
      </c>
      <c r="AK85" s="494">
        <f t="shared" ref="AK85:AK87" si="141">AG85+AI85</f>
        <v>0</v>
      </c>
      <c r="AL85" s="495">
        <f t="shared" ref="AL85:AL87" si="142">AH85+AJ85</f>
        <v>0</v>
      </c>
      <c r="AM85" s="454">
        <v>0</v>
      </c>
      <c r="AN85" s="448">
        <v>0</v>
      </c>
      <c r="AO85" s="455">
        <v>0</v>
      </c>
      <c r="AP85" s="541">
        <v>0</v>
      </c>
      <c r="AQ85" s="495">
        <f t="shared" ref="AQ85:AQ87" si="143">AM85+AO85</f>
        <v>0</v>
      </c>
      <c r="AR85" s="523">
        <f t="shared" ref="AR85:AR87" si="144">AN85+AP85</f>
        <v>0</v>
      </c>
      <c r="AS85" s="495">
        <f t="shared" ref="AS85:AS87" si="145">O85+U85+AA85+AG85+AM85</f>
        <v>0</v>
      </c>
      <c r="AT85" s="495"/>
      <c r="AU85" s="494">
        <f t="shared" ref="AU85:AU87" si="146">Q85+W85+AC85+AI85+AO85</f>
        <v>0</v>
      </c>
      <c r="AV85" s="564"/>
      <c r="AW85" s="495">
        <f>AS85+AU85</f>
        <v>0</v>
      </c>
      <c r="AX85" s="523">
        <f t="shared" ref="AX85:AX87" si="147">AT85+AV85</f>
        <v>0</v>
      </c>
    </row>
    <row r="86" spans="1:50">
      <c r="A86" s="534" t="s">
        <v>44</v>
      </c>
      <c r="B86" s="535"/>
      <c r="C86" s="535"/>
      <c r="D86" s="535"/>
      <c r="E86" s="535"/>
      <c r="F86" s="535"/>
      <c r="G86" s="535"/>
      <c r="H86" s="535"/>
      <c r="I86" s="535"/>
      <c r="J86" s="535"/>
      <c r="K86" s="535"/>
      <c r="L86" s="535"/>
      <c r="M86" s="535"/>
      <c r="N86" s="535"/>
      <c r="O86" s="444">
        <v>0</v>
      </c>
      <c r="P86" s="449">
        <v>0</v>
      </c>
      <c r="Q86" s="536">
        <v>0</v>
      </c>
      <c r="R86" s="449">
        <v>0</v>
      </c>
      <c r="S86" s="442">
        <f t="shared" si="135"/>
        <v>0</v>
      </c>
      <c r="T86" s="443">
        <f t="shared" si="136"/>
        <v>0</v>
      </c>
      <c r="U86" s="444">
        <v>0</v>
      </c>
      <c r="V86" s="491">
        <v>0</v>
      </c>
      <c r="W86" s="449">
        <v>0</v>
      </c>
      <c r="X86" s="449">
        <v>0</v>
      </c>
      <c r="Y86" s="442">
        <f t="shared" si="137"/>
        <v>0</v>
      </c>
      <c r="Z86" s="443">
        <f t="shared" si="138"/>
        <v>0</v>
      </c>
      <c r="AA86" s="444">
        <v>0</v>
      </c>
      <c r="AB86" s="445">
        <v>0</v>
      </c>
      <c r="AC86" s="449">
        <v>0</v>
      </c>
      <c r="AD86" s="449">
        <v>0</v>
      </c>
      <c r="AE86" s="442">
        <f t="shared" si="139"/>
        <v>0</v>
      </c>
      <c r="AF86" s="543">
        <f t="shared" si="140"/>
        <v>0</v>
      </c>
      <c r="AG86" s="449">
        <v>0</v>
      </c>
      <c r="AH86" s="445">
        <v>0</v>
      </c>
      <c r="AI86" s="449">
        <v>0</v>
      </c>
      <c r="AJ86" s="449">
        <v>0</v>
      </c>
      <c r="AK86" s="442">
        <f t="shared" si="141"/>
        <v>0</v>
      </c>
      <c r="AL86" s="443">
        <f t="shared" si="142"/>
        <v>0</v>
      </c>
      <c r="AM86" s="444">
        <v>0</v>
      </c>
      <c r="AN86" s="449">
        <v>0</v>
      </c>
      <c r="AO86" s="536">
        <v>0</v>
      </c>
      <c r="AP86" s="491">
        <v>0</v>
      </c>
      <c r="AQ86" s="443">
        <f t="shared" si="143"/>
        <v>0</v>
      </c>
      <c r="AR86" s="543">
        <f t="shared" si="144"/>
        <v>0</v>
      </c>
      <c r="AS86" s="443">
        <f t="shared" si="145"/>
        <v>0</v>
      </c>
      <c r="AT86" s="443"/>
      <c r="AU86" s="442">
        <f t="shared" si="146"/>
        <v>0</v>
      </c>
      <c r="AV86" s="567"/>
      <c r="AW86" s="443">
        <f>AS86+AU86</f>
        <v>0</v>
      </c>
      <c r="AX86" s="543">
        <f t="shared" si="147"/>
        <v>0</v>
      </c>
    </row>
    <row r="87" spans="1:50">
      <c r="A87" s="231" t="s">
        <v>45</v>
      </c>
      <c r="B87" s="256"/>
      <c r="C87" s="309"/>
      <c r="D87" s="257"/>
      <c r="E87" s="257"/>
      <c r="F87" s="257"/>
      <c r="G87" s="257"/>
      <c r="H87" s="257"/>
      <c r="I87" s="257"/>
      <c r="J87" s="257"/>
      <c r="K87" s="257"/>
      <c r="L87" s="257"/>
      <c r="M87" s="257"/>
      <c r="N87" s="310"/>
      <c r="O87" s="496">
        <f>SUM(O85:P86)</f>
        <v>0</v>
      </c>
      <c r="P87" s="451"/>
      <c r="Q87" s="492">
        <f>SUM(Q85:R86)</f>
        <v>0</v>
      </c>
      <c r="R87" s="451"/>
      <c r="S87" s="492">
        <f>O87+Q87</f>
        <v>0</v>
      </c>
      <c r="T87" s="451">
        <f t="shared" si="136"/>
        <v>0</v>
      </c>
      <c r="U87" s="496">
        <f>SUM(U85:V86)</f>
        <v>0</v>
      </c>
      <c r="V87" s="497"/>
      <c r="W87" s="450">
        <f>SUM(W85:X86)</f>
        <v>0</v>
      </c>
      <c r="X87" s="451"/>
      <c r="Y87" s="492">
        <f t="shared" si="137"/>
        <v>0</v>
      </c>
      <c r="Z87" s="451">
        <f t="shared" si="138"/>
        <v>0</v>
      </c>
      <c r="AA87" s="496">
        <f>SUM(AA85:AB86)</f>
        <v>0</v>
      </c>
      <c r="AB87" s="549"/>
      <c r="AC87" s="450">
        <f>SUM(AC85:AD86)</f>
        <v>0</v>
      </c>
      <c r="AD87" s="451"/>
      <c r="AE87" s="492">
        <f>AA87+AC87</f>
        <v>0</v>
      </c>
      <c r="AF87" s="558">
        <f t="shared" si="140"/>
        <v>0</v>
      </c>
      <c r="AG87" s="450">
        <f>SUM(AG85:AH86)</f>
        <v>0</v>
      </c>
      <c r="AH87" s="549"/>
      <c r="AI87" s="450">
        <f>SUM(AI85:AJ86)</f>
        <v>0</v>
      </c>
      <c r="AJ87" s="451"/>
      <c r="AK87" s="492">
        <f t="shared" si="141"/>
        <v>0</v>
      </c>
      <c r="AL87" s="451">
        <f t="shared" si="142"/>
        <v>0</v>
      </c>
      <c r="AM87" s="496">
        <f>SUM(AM85:AN86)</f>
        <v>0</v>
      </c>
      <c r="AN87" s="451"/>
      <c r="AO87" s="492">
        <f>SUM(AO85:AP86)</f>
        <v>0</v>
      </c>
      <c r="AP87" s="497"/>
      <c r="AQ87" s="450">
        <f t="shared" si="143"/>
        <v>0</v>
      </c>
      <c r="AR87" s="558">
        <f t="shared" si="144"/>
        <v>0</v>
      </c>
      <c r="AS87" s="450">
        <f t="shared" si="145"/>
        <v>0</v>
      </c>
      <c r="AT87" s="451"/>
      <c r="AU87" s="492">
        <f t="shared" si="146"/>
        <v>0</v>
      </c>
      <c r="AV87" s="497"/>
      <c r="AW87" s="450">
        <f>AS87+AU87</f>
        <v>0</v>
      </c>
      <c r="AX87" s="558">
        <f t="shared" si="147"/>
        <v>0</v>
      </c>
    </row>
    <row r="88" spans="1:50" ht="5.25" customHeight="1">
      <c r="A88" s="640"/>
      <c r="B88" s="641"/>
      <c r="C88" s="641"/>
      <c r="D88" s="641"/>
      <c r="E88" s="641"/>
      <c r="F88" s="641"/>
      <c r="G88" s="641"/>
      <c r="H88" s="641"/>
      <c r="I88" s="641"/>
      <c r="J88" s="641"/>
      <c r="K88" s="641"/>
      <c r="L88" s="641"/>
      <c r="M88" s="641"/>
      <c r="N88" s="641"/>
      <c r="O88" s="650"/>
      <c r="P88" s="650"/>
      <c r="Q88" s="650"/>
      <c r="R88" s="650"/>
      <c r="S88" s="650"/>
      <c r="T88" s="650"/>
      <c r="U88" s="650"/>
      <c r="V88" s="650"/>
      <c r="W88" s="650"/>
      <c r="X88" s="650"/>
      <c r="Y88" s="650"/>
      <c r="Z88" s="650"/>
      <c r="AA88" s="644"/>
      <c r="AB88" s="644"/>
      <c r="AC88" s="644"/>
      <c r="AD88" s="644"/>
      <c r="AE88" s="644"/>
      <c r="AF88" s="644"/>
      <c r="AG88" s="641"/>
      <c r="AH88" s="641"/>
      <c r="AI88" s="641"/>
      <c r="AJ88" s="641"/>
      <c r="AK88" s="641"/>
      <c r="AL88" s="641"/>
      <c r="AM88" s="644"/>
      <c r="AN88" s="644"/>
      <c r="AO88" s="644"/>
      <c r="AP88" s="644"/>
      <c r="AQ88" s="644"/>
      <c r="AR88" s="644"/>
      <c r="AS88" s="641"/>
      <c r="AT88" s="641"/>
      <c r="AU88" s="641"/>
      <c r="AV88" s="641"/>
      <c r="AW88" s="641"/>
      <c r="AX88" s="651"/>
    </row>
    <row r="89" spans="1:50">
      <c r="A89" s="225" t="s">
        <v>46</v>
      </c>
      <c r="B89" s="133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5"/>
      <c r="O89" s="293"/>
      <c r="P89" s="294"/>
      <c r="Q89" s="294"/>
      <c r="R89" s="294"/>
      <c r="S89" s="294"/>
      <c r="T89" s="294"/>
      <c r="U89" s="293"/>
      <c r="V89" s="294"/>
      <c r="W89" s="294"/>
      <c r="X89" s="294"/>
      <c r="Y89" s="294"/>
      <c r="Z89" s="295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5"/>
    </row>
    <row r="90" spans="1:50" ht="12.75" customHeight="1">
      <c r="A90" s="331" t="s">
        <v>47</v>
      </c>
      <c r="B90" s="221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454">
        <v>0</v>
      </c>
      <c r="P90" s="448"/>
      <c r="Q90" s="455">
        <v>0</v>
      </c>
      <c r="R90" s="448"/>
      <c r="S90" s="494">
        <f t="shared" ref="S90:S95" si="148">O90+Q90</f>
        <v>0</v>
      </c>
      <c r="T90" s="495">
        <f t="shared" ref="T90:T95" si="149">P90+R90</f>
        <v>0</v>
      </c>
      <c r="U90" s="454">
        <v>0</v>
      </c>
      <c r="V90" s="541"/>
      <c r="W90" s="448">
        <v>0</v>
      </c>
      <c r="X90" s="448"/>
      <c r="Y90" s="494">
        <f t="shared" ref="Y90:Y95" si="150">U90+W90</f>
        <v>0</v>
      </c>
      <c r="Z90" s="523">
        <f t="shared" ref="Z90:Z95" si="151">V90+X90</f>
        <v>0</v>
      </c>
      <c r="AA90" s="448">
        <v>0</v>
      </c>
      <c r="AB90" s="524"/>
      <c r="AC90" s="448">
        <v>0</v>
      </c>
      <c r="AD90" s="448"/>
      <c r="AE90" s="494">
        <f t="shared" ref="AE90:AE94" si="152">AA90+AC90</f>
        <v>0</v>
      </c>
      <c r="AF90" s="495">
        <f t="shared" ref="AF90:AF95" si="153">AB90+AD90</f>
        <v>0</v>
      </c>
      <c r="AG90" s="454">
        <v>0</v>
      </c>
      <c r="AH90" s="524"/>
      <c r="AI90" s="448">
        <v>0</v>
      </c>
      <c r="AJ90" s="448"/>
      <c r="AK90" s="494">
        <f t="shared" ref="AK90:AK95" si="154">AG90+AI90</f>
        <v>0</v>
      </c>
      <c r="AL90" s="495">
        <f t="shared" ref="AL90:AL95" si="155">AH90+AJ90</f>
        <v>0</v>
      </c>
      <c r="AM90" s="454">
        <v>0</v>
      </c>
      <c r="AN90" s="448"/>
      <c r="AO90" s="455">
        <v>0</v>
      </c>
      <c r="AP90" s="541"/>
      <c r="AQ90" s="495">
        <f t="shared" ref="AQ90:AQ95" si="156">AM90+AO90</f>
        <v>0</v>
      </c>
      <c r="AR90" s="523">
        <f t="shared" ref="AR90:AR95" si="157">AN90+AP90</f>
        <v>0</v>
      </c>
      <c r="AS90" s="495">
        <f t="shared" ref="AS90:AS95" si="158">O90+U90+AA90+AG90+AM90</f>
        <v>0</v>
      </c>
      <c r="AT90" s="495"/>
      <c r="AU90" s="494">
        <f t="shared" ref="AU90:AU95" si="159">Q90+W90+AC90+AI90+AO90</f>
        <v>0</v>
      </c>
      <c r="AV90" s="564"/>
      <c r="AW90" s="495">
        <f>AS90+AU90</f>
        <v>0</v>
      </c>
      <c r="AX90" s="523">
        <f t="shared" ref="AX90:AX95" si="160">AT90+AV90</f>
        <v>0</v>
      </c>
    </row>
    <row r="91" spans="1:50">
      <c r="A91" s="330" t="s">
        <v>48</v>
      </c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391">
        <v>0</v>
      </c>
      <c r="P91" s="439"/>
      <c r="Q91" s="440">
        <v>0</v>
      </c>
      <c r="R91" s="439"/>
      <c r="S91" s="357">
        <f t="shared" si="148"/>
        <v>0</v>
      </c>
      <c r="T91" s="359">
        <f t="shared" si="149"/>
        <v>0</v>
      </c>
      <c r="U91" s="391">
        <v>0</v>
      </c>
      <c r="V91" s="441"/>
      <c r="W91" s="439">
        <v>0</v>
      </c>
      <c r="X91" s="439"/>
      <c r="Y91" s="357">
        <f t="shared" si="150"/>
        <v>0</v>
      </c>
      <c r="Z91" s="360">
        <f t="shared" si="151"/>
        <v>0</v>
      </c>
      <c r="AA91" s="439">
        <v>0</v>
      </c>
      <c r="AB91" s="392"/>
      <c r="AC91" s="439">
        <v>0</v>
      </c>
      <c r="AD91" s="439"/>
      <c r="AE91" s="357">
        <f>AA91+AC91</f>
        <v>0</v>
      </c>
      <c r="AF91" s="359">
        <f t="shared" si="153"/>
        <v>0</v>
      </c>
      <c r="AG91" s="391">
        <v>0</v>
      </c>
      <c r="AH91" s="392"/>
      <c r="AI91" s="439">
        <v>0</v>
      </c>
      <c r="AJ91" s="439"/>
      <c r="AK91" s="357">
        <f t="shared" si="154"/>
        <v>0</v>
      </c>
      <c r="AL91" s="359">
        <f t="shared" si="155"/>
        <v>0</v>
      </c>
      <c r="AM91" s="391">
        <v>0</v>
      </c>
      <c r="AN91" s="439"/>
      <c r="AO91" s="440">
        <v>0</v>
      </c>
      <c r="AP91" s="441"/>
      <c r="AQ91" s="359">
        <f t="shared" si="156"/>
        <v>0</v>
      </c>
      <c r="AR91" s="360">
        <f t="shared" si="157"/>
        <v>0</v>
      </c>
      <c r="AS91" s="359">
        <f t="shared" si="158"/>
        <v>0</v>
      </c>
      <c r="AT91" s="359"/>
      <c r="AU91" s="357">
        <f t="shared" si="159"/>
        <v>0</v>
      </c>
      <c r="AV91" s="358"/>
      <c r="AW91" s="359">
        <f t="shared" ref="AW91:AW94" si="161">AS91+AU91</f>
        <v>0</v>
      </c>
      <c r="AX91" s="360">
        <f t="shared" si="160"/>
        <v>0</v>
      </c>
    </row>
    <row r="92" spans="1:50">
      <c r="A92" s="332" t="s">
        <v>49</v>
      </c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391">
        <v>0</v>
      </c>
      <c r="P92" s="439"/>
      <c r="Q92" s="440">
        <v>0</v>
      </c>
      <c r="R92" s="439"/>
      <c r="S92" s="357">
        <f t="shared" si="148"/>
        <v>0</v>
      </c>
      <c r="T92" s="359">
        <f t="shared" si="149"/>
        <v>0</v>
      </c>
      <c r="U92" s="391">
        <v>0</v>
      </c>
      <c r="V92" s="441"/>
      <c r="W92" s="439">
        <v>0</v>
      </c>
      <c r="X92" s="439"/>
      <c r="Y92" s="357">
        <f t="shared" si="150"/>
        <v>0</v>
      </c>
      <c r="Z92" s="360">
        <f t="shared" si="151"/>
        <v>0</v>
      </c>
      <c r="AA92" s="439">
        <v>0</v>
      </c>
      <c r="AB92" s="392"/>
      <c r="AC92" s="439">
        <v>0</v>
      </c>
      <c r="AD92" s="439"/>
      <c r="AE92" s="357">
        <f t="shared" si="152"/>
        <v>0</v>
      </c>
      <c r="AF92" s="359">
        <f t="shared" si="153"/>
        <v>0</v>
      </c>
      <c r="AG92" s="391">
        <v>0</v>
      </c>
      <c r="AH92" s="392"/>
      <c r="AI92" s="439">
        <v>0</v>
      </c>
      <c r="AJ92" s="439"/>
      <c r="AK92" s="357">
        <f t="shared" si="154"/>
        <v>0</v>
      </c>
      <c r="AL92" s="359">
        <f t="shared" si="155"/>
        <v>0</v>
      </c>
      <c r="AM92" s="391">
        <v>0</v>
      </c>
      <c r="AN92" s="439"/>
      <c r="AO92" s="440">
        <v>0</v>
      </c>
      <c r="AP92" s="441"/>
      <c r="AQ92" s="359">
        <f t="shared" si="156"/>
        <v>0</v>
      </c>
      <c r="AR92" s="360">
        <f t="shared" si="157"/>
        <v>0</v>
      </c>
      <c r="AS92" s="359">
        <f t="shared" si="158"/>
        <v>0</v>
      </c>
      <c r="AT92" s="359"/>
      <c r="AU92" s="357">
        <f t="shared" si="159"/>
        <v>0</v>
      </c>
      <c r="AV92" s="358"/>
      <c r="AW92" s="359">
        <f t="shared" si="161"/>
        <v>0</v>
      </c>
      <c r="AX92" s="360">
        <f t="shared" si="160"/>
        <v>0</v>
      </c>
    </row>
    <row r="93" spans="1:50">
      <c r="A93" s="222" t="s">
        <v>50</v>
      </c>
      <c r="B93" s="138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391">
        <v>0</v>
      </c>
      <c r="P93" s="439"/>
      <c r="Q93" s="440">
        <v>0</v>
      </c>
      <c r="R93" s="439"/>
      <c r="S93" s="357">
        <f t="shared" ref="S93" si="162">O93+Q93</f>
        <v>0</v>
      </c>
      <c r="T93" s="359">
        <f t="shared" ref="T93" si="163">P93+R93</f>
        <v>0</v>
      </c>
      <c r="U93" s="391">
        <v>0</v>
      </c>
      <c r="V93" s="441"/>
      <c r="W93" s="439">
        <v>0</v>
      </c>
      <c r="X93" s="439"/>
      <c r="Y93" s="357">
        <f t="shared" ref="Y93" si="164">U93+W93</f>
        <v>0</v>
      </c>
      <c r="Z93" s="360">
        <f t="shared" ref="Z93" si="165">V93+X93</f>
        <v>0</v>
      </c>
      <c r="AA93" s="439">
        <v>0</v>
      </c>
      <c r="AB93" s="392"/>
      <c r="AC93" s="439">
        <v>0</v>
      </c>
      <c r="AD93" s="439"/>
      <c r="AE93" s="357">
        <f t="shared" ref="AE93" si="166">AA93+AC93</f>
        <v>0</v>
      </c>
      <c r="AF93" s="359">
        <f t="shared" ref="AF93" si="167">AB93+AD93</f>
        <v>0</v>
      </c>
      <c r="AG93" s="391">
        <v>0</v>
      </c>
      <c r="AH93" s="392"/>
      <c r="AI93" s="439">
        <v>0</v>
      </c>
      <c r="AJ93" s="439"/>
      <c r="AK93" s="357">
        <f t="shared" ref="AK93" si="168">AG93+AI93</f>
        <v>0</v>
      </c>
      <c r="AL93" s="359">
        <f t="shared" ref="AL93" si="169">AH93+AJ93</f>
        <v>0</v>
      </c>
      <c r="AM93" s="391">
        <v>0</v>
      </c>
      <c r="AN93" s="439"/>
      <c r="AO93" s="440">
        <v>0</v>
      </c>
      <c r="AP93" s="441"/>
      <c r="AQ93" s="359">
        <f t="shared" ref="AQ93" si="170">AM93+AO93</f>
        <v>0</v>
      </c>
      <c r="AR93" s="360">
        <f t="shared" ref="AR93" si="171">AN93+AP93</f>
        <v>0</v>
      </c>
      <c r="AS93" s="359">
        <f t="shared" ref="AS93" si="172">O93+U93+AA93+AG93+AM93</f>
        <v>0</v>
      </c>
      <c r="AT93" s="359"/>
      <c r="AU93" s="357">
        <f t="shared" ref="AU93" si="173">Q93+W93+AC93+AI93+AO93</f>
        <v>0</v>
      </c>
      <c r="AV93" s="358"/>
      <c r="AW93" s="359">
        <f t="shared" ref="AW93" si="174">AS93+AU93</f>
        <v>0</v>
      </c>
      <c r="AX93" s="360">
        <f t="shared" ref="AX93" si="175">AT93+AV93</f>
        <v>0</v>
      </c>
    </row>
    <row r="94" spans="1:50">
      <c r="A94" s="223" t="s">
        <v>51</v>
      </c>
      <c r="B94" s="224"/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444">
        <v>0</v>
      </c>
      <c r="P94" s="449"/>
      <c r="Q94" s="536">
        <v>0</v>
      </c>
      <c r="R94" s="449"/>
      <c r="S94" s="442">
        <f t="shared" si="148"/>
        <v>0</v>
      </c>
      <c r="T94" s="443">
        <f t="shared" si="149"/>
        <v>0</v>
      </c>
      <c r="U94" s="444">
        <v>0</v>
      </c>
      <c r="V94" s="491"/>
      <c r="W94" s="449">
        <v>0</v>
      </c>
      <c r="X94" s="449"/>
      <c r="Y94" s="442">
        <f t="shared" si="150"/>
        <v>0</v>
      </c>
      <c r="Z94" s="543">
        <f t="shared" si="151"/>
        <v>0</v>
      </c>
      <c r="AA94" s="449">
        <v>0</v>
      </c>
      <c r="AB94" s="445"/>
      <c r="AC94" s="449">
        <v>0</v>
      </c>
      <c r="AD94" s="449"/>
      <c r="AE94" s="442">
        <f t="shared" si="152"/>
        <v>0</v>
      </c>
      <c r="AF94" s="443">
        <f t="shared" si="153"/>
        <v>0</v>
      </c>
      <c r="AG94" s="444">
        <v>0</v>
      </c>
      <c r="AH94" s="445"/>
      <c r="AI94" s="449">
        <v>0</v>
      </c>
      <c r="AJ94" s="449"/>
      <c r="AK94" s="442">
        <f t="shared" si="154"/>
        <v>0</v>
      </c>
      <c r="AL94" s="443">
        <f t="shared" si="155"/>
        <v>0</v>
      </c>
      <c r="AM94" s="444">
        <v>0</v>
      </c>
      <c r="AN94" s="449"/>
      <c r="AO94" s="536">
        <v>0</v>
      </c>
      <c r="AP94" s="491"/>
      <c r="AQ94" s="443">
        <f t="shared" si="156"/>
        <v>0</v>
      </c>
      <c r="AR94" s="543">
        <f t="shared" si="157"/>
        <v>0</v>
      </c>
      <c r="AS94" s="443">
        <f t="shared" si="158"/>
        <v>0</v>
      </c>
      <c r="AT94" s="443"/>
      <c r="AU94" s="442">
        <f t="shared" si="159"/>
        <v>0</v>
      </c>
      <c r="AV94" s="567"/>
      <c r="AW94" s="443">
        <f t="shared" si="161"/>
        <v>0</v>
      </c>
      <c r="AX94" s="543">
        <f t="shared" si="160"/>
        <v>0</v>
      </c>
    </row>
    <row r="95" spans="1:50">
      <c r="A95" s="231" t="s">
        <v>52</v>
      </c>
      <c r="B95" s="256"/>
      <c r="C95" s="257"/>
      <c r="D95" s="257"/>
      <c r="E95" s="257"/>
      <c r="F95" s="257"/>
      <c r="G95" s="257"/>
      <c r="H95" s="257"/>
      <c r="I95" s="257"/>
      <c r="J95" s="257"/>
      <c r="K95" s="257"/>
      <c r="L95" s="257"/>
      <c r="M95" s="257"/>
      <c r="N95" s="310"/>
      <c r="O95" s="466">
        <f>SUM(O90:P94)</f>
        <v>0</v>
      </c>
      <c r="P95" s="467"/>
      <c r="Q95" s="417">
        <f>SUM(Q90:R94)</f>
        <v>0</v>
      </c>
      <c r="R95" s="467"/>
      <c r="S95" s="417">
        <f t="shared" si="148"/>
        <v>0</v>
      </c>
      <c r="T95" s="467">
        <f t="shared" si="149"/>
        <v>0</v>
      </c>
      <c r="U95" s="466">
        <f>SUM(U90:V94)</f>
        <v>0</v>
      </c>
      <c r="V95" s="423"/>
      <c r="W95" s="467">
        <f t="shared" ref="W95" si="176">SUM(W90:X94)</f>
        <v>0</v>
      </c>
      <c r="X95" s="467"/>
      <c r="Y95" s="417">
        <f t="shared" si="150"/>
        <v>0</v>
      </c>
      <c r="Z95" s="544">
        <f t="shared" si="151"/>
        <v>0</v>
      </c>
      <c r="AA95" s="467">
        <f t="shared" ref="AA95:AC95" si="177">SUM(AA90:AB94)</f>
        <v>0</v>
      </c>
      <c r="AB95" s="525"/>
      <c r="AC95" s="467">
        <f t="shared" si="177"/>
        <v>0</v>
      </c>
      <c r="AD95" s="467"/>
      <c r="AE95" s="417">
        <f>AA95+AC95</f>
        <v>0</v>
      </c>
      <c r="AF95" s="467">
        <f t="shared" si="153"/>
        <v>0</v>
      </c>
      <c r="AG95" s="466">
        <f t="shared" ref="AG95" si="178">SUM(AG90:AH94)</f>
        <v>0</v>
      </c>
      <c r="AH95" s="525"/>
      <c r="AI95" s="467">
        <f t="shared" ref="AI95" si="179">SUM(AI90:AJ94)</f>
        <v>0</v>
      </c>
      <c r="AJ95" s="467"/>
      <c r="AK95" s="417">
        <f t="shared" si="154"/>
        <v>0</v>
      </c>
      <c r="AL95" s="467">
        <f t="shared" si="155"/>
        <v>0</v>
      </c>
      <c r="AM95" s="466">
        <f t="shared" ref="AM95" si="180">SUM(AM90:AN94)</f>
        <v>0</v>
      </c>
      <c r="AN95" s="467"/>
      <c r="AO95" s="417">
        <f t="shared" ref="AO95" si="181">SUM(AO90:AP94)</f>
        <v>0</v>
      </c>
      <c r="AP95" s="423"/>
      <c r="AQ95" s="467">
        <f t="shared" si="156"/>
        <v>0</v>
      </c>
      <c r="AR95" s="544">
        <f t="shared" si="157"/>
        <v>0</v>
      </c>
      <c r="AS95" s="467">
        <f t="shared" si="158"/>
        <v>0</v>
      </c>
      <c r="AT95" s="467"/>
      <c r="AU95" s="417">
        <f t="shared" si="159"/>
        <v>0</v>
      </c>
      <c r="AV95" s="423"/>
      <c r="AW95" s="467">
        <f>AS95+AU95</f>
        <v>0</v>
      </c>
      <c r="AX95" s="544">
        <f t="shared" si="160"/>
        <v>0</v>
      </c>
    </row>
    <row r="96" spans="1:50" ht="5.25" customHeight="1">
      <c r="A96" s="640"/>
      <c r="B96" s="641"/>
      <c r="C96" s="641"/>
      <c r="D96" s="641"/>
      <c r="E96" s="641"/>
      <c r="F96" s="641"/>
      <c r="G96" s="641"/>
      <c r="H96" s="641"/>
      <c r="I96" s="641"/>
      <c r="J96" s="641"/>
      <c r="K96" s="641"/>
      <c r="L96" s="641"/>
      <c r="M96" s="641"/>
      <c r="N96" s="641"/>
      <c r="O96" s="650"/>
      <c r="P96" s="650"/>
      <c r="Q96" s="650"/>
      <c r="R96" s="650"/>
      <c r="S96" s="650"/>
      <c r="T96" s="650"/>
      <c r="U96" s="644"/>
      <c r="V96" s="644"/>
      <c r="W96" s="644"/>
      <c r="X96" s="644"/>
      <c r="Y96" s="644"/>
      <c r="Z96" s="644"/>
      <c r="AA96" s="642"/>
      <c r="AB96" s="642"/>
      <c r="AC96" s="642"/>
      <c r="AD96" s="642"/>
      <c r="AE96" s="642"/>
      <c r="AF96" s="642"/>
      <c r="AG96" s="641"/>
      <c r="AH96" s="641"/>
      <c r="AI96" s="641"/>
      <c r="AJ96" s="641"/>
      <c r="AK96" s="641"/>
      <c r="AL96" s="641"/>
      <c r="AM96" s="642"/>
      <c r="AN96" s="642"/>
      <c r="AO96" s="642"/>
      <c r="AP96" s="642"/>
      <c r="AQ96" s="642"/>
      <c r="AR96" s="642"/>
      <c r="AS96" s="641"/>
      <c r="AT96" s="641"/>
      <c r="AU96" s="641"/>
      <c r="AV96" s="641"/>
      <c r="AW96" s="641"/>
      <c r="AX96" s="651"/>
    </row>
    <row r="97" spans="1:50">
      <c r="A97" s="232" t="s">
        <v>53</v>
      </c>
      <c r="B97" s="233"/>
      <c r="C97" s="234"/>
      <c r="D97" s="234"/>
      <c r="E97" s="234"/>
      <c r="F97" s="234"/>
      <c r="G97" s="234"/>
      <c r="H97" s="234"/>
      <c r="I97" s="234"/>
      <c r="J97" s="234"/>
      <c r="K97" s="234"/>
      <c r="L97" s="234"/>
      <c r="M97" s="234"/>
      <c r="N97" s="235"/>
      <c r="O97" s="298"/>
      <c r="P97" s="299"/>
      <c r="Q97" s="299"/>
      <c r="R97" s="299"/>
      <c r="S97" s="299"/>
      <c r="T97" s="300"/>
      <c r="U97" s="296"/>
      <c r="V97" s="296"/>
      <c r="W97" s="296"/>
      <c r="X97" s="296"/>
      <c r="Y97" s="296"/>
      <c r="Z97" s="296"/>
      <c r="AA97" s="298"/>
      <c r="AB97" s="299"/>
      <c r="AC97" s="299"/>
      <c r="AD97" s="299"/>
      <c r="AE97" s="299"/>
      <c r="AF97" s="300"/>
      <c r="AG97" s="296"/>
      <c r="AH97" s="296"/>
      <c r="AI97" s="296"/>
      <c r="AJ97" s="296"/>
      <c r="AK97" s="296"/>
      <c r="AL97" s="296"/>
      <c r="AM97" s="298"/>
      <c r="AN97" s="299"/>
      <c r="AO97" s="299"/>
      <c r="AP97" s="299"/>
      <c r="AQ97" s="299"/>
      <c r="AR97" s="300"/>
      <c r="AS97" s="296"/>
      <c r="AT97" s="296"/>
      <c r="AU97" s="296"/>
      <c r="AV97" s="296"/>
      <c r="AW97" s="296"/>
      <c r="AX97" s="297"/>
    </row>
    <row r="98" spans="1:50">
      <c r="A98" s="140" t="s">
        <v>54</v>
      </c>
      <c r="B98" s="141"/>
      <c r="C98" s="141"/>
      <c r="D98" s="141"/>
      <c r="E98" s="141"/>
      <c r="F98" s="141"/>
      <c r="G98" s="141"/>
      <c r="H98" s="141"/>
      <c r="I98" s="141"/>
      <c r="J98" s="142"/>
      <c r="K98" s="142"/>
      <c r="L98" s="142"/>
      <c r="M98" s="142"/>
      <c r="N98" s="142"/>
      <c r="O98" s="436">
        <v>0</v>
      </c>
      <c r="P98" s="420"/>
      <c r="Q98" s="437">
        <v>0</v>
      </c>
      <c r="R98" s="420"/>
      <c r="S98" s="428">
        <f>O98+Q98</f>
        <v>0</v>
      </c>
      <c r="T98" s="429">
        <f t="shared" ref="T98:T100" si="182">P98+R98</f>
        <v>0</v>
      </c>
      <c r="U98" s="420">
        <v>0</v>
      </c>
      <c r="V98" s="438"/>
      <c r="W98" s="420">
        <v>0</v>
      </c>
      <c r="X98" s="420"/>
      <c r="Y98" s="428">
        <f t="shared" ref="Y98:Y100" si="183">U98+W98</f>
        <v>0</v>
      </c>
      <c r="Z98" s="435">
        <f t="shared" ref="Z98:Z100" si="184">V98+X98</f>
        <v>0</v>
      </c>
      <c r="AA98" s="436">
        <v>0</v>
      </c>
      <c r="AB98" s="421"/>
      <c r="AC98" s="420">
        <v>0</v>
      </c>
      <c r="AD98" s="420"/>
      <c r="AE98" s="428">
        <f t="shared" ref="AE98:AE100" si="185">AA98+AC98</f>
        <v>0</v>
      </c>
      <c r="AF98" s="429">
        <f t="shared" ref="AF98:AF100" si="186">AB98+AD98</f>
        <v>0</v>
      </c>
      <c r="AG98" s="420">
        <v>0</v>
      </c>
      <c r="AH98" s="421"/>
      <c r="AI98" s="420">
        <v>0</v>
      </c>
      <c r="AJ98" s="420"/>
      <c r="AK98" s="428">
        <f t="shared" ref="AK98:AK100" si="187">AG98+AI98</f>
        <v>0</v>
      </c>
      <c r="AL98" s="435">
        <f t="shared" ref="AL98:AL100" si="188">AH98+AJ98</f>
        <v>0</v>
      </c>
      <c r="AM98" s="436">
        <v>0</v>
      </c>
      <c r="AN98" s="420"/>
      <c r="AO98" s="437">
        <v>0</v>
      </c>
      <c r="AP98" s="438"/>
      <c r="AQ98" s="435">
        <f t="shared" ref="AQ98:AQ100" si="189">AM98+AO98</f>
        <v>0</v>
      </c>
      <c r="AR98" s="429">
        <f t="shared" ref="AR98:AR100" si="190">AN98+AP98</f>
        <v>0</v>
      </c>
      <c r="AS98" s="435">
        <f t="shared" ref="AS98:AS100" si="191">O98+U98+AA98+AG98+AM98</f>
        <v>0</v>
      </c>
      <c r="AT98" s="435"/>
      <c r="AU98" s="428">
        <f t="shared" ref="AU98:AU100" si="192">Q98+W98+AC98+AI98+AO98</f>
        <v>0</v>
      </c>
      <c r="AV98" s="571"/>
      <c r="AW98" s="435">
        <f t="shared" ref="AW98:AW100" si="193">AS98+AU98</f>
        <v>0</v>
      </c>
      <c r="AX98" s="429">
        <f t="shared" ref="AX98:AX100" si="194">AT98+AV98</f>
        <v>0</v>
      </c>
    </row>
    <row r="99" spans="1:50">
      <c r="A99" s="143" t="s">
        <v>55</v>
      </c>
      <c r="B99" s="144"/>
      <c r="C99" s="144"/>
      <c r="D99" s="144"/>
      <c r="E99" s="144"/>
      <c r="F99" s="144"/>
      <c r="G99" s="144"/>
      <c r="H99" s="144"/>
      <c r="I99" s="144"/>
      <c r="J99" s="145"/>
      <c r="K99" s="145"/>
      <c r="L99" s="145"/>
      <c r="M99" s="145"/>
      <c r="N99" s="145"/>
      <c r="O99" s="391">
        <v>0</v>
      </c>
      <c r="P99" s="439"/>
      <c r="Q99" s="440">
        <v>0</v>
      </c>
      <c r="R99" s="439"/>
      <c r="S99" s="357">
        <f>O99+Q99</f>
        <v>0</v>
      </c>
      <c r="T99" s="360">
        <f t="shared" si="182"/>
        <v>0</v>
      </c>
      <c r="U99" s="439">
        <v>0</v>
      </c>
      <c r="V99" s="441"/>
      <c r="W99" s="439">
        <v>0</v>
      </c>
      <c r="X99" s="439"/>
      <c r="Y99" s="357">
        <f t="shared" si="183"/>
        <v>0</v>
      </c>
      <c r="Z99" s="359">
        <f t="shared" si="184"/>
        <v>0</v>
      </c>
      <c r="AA99" s="391">
        <v>0</v>
      </c>
      <c r="AB99" s="392"/>
      <c r="AC99" s="439">
        <v>0</v>
      </c>
      <c r="AD99" s="439"/>
      <c r="AE99" s="357">
        <f t="shared" si="185"/>
        <v>0</v>
      </c>
      <c r="AF99" s="360">
        <f t="shared" si="186"/>
        <v>0</v>
      </c>
      <c r="AG99" s="439">
        <v>0</v>
      </c>
      <c r="AH99" s="392"/>
      <c r="AI99" s="439">
        <v>0</v>
      </c>
      <c r="AJ99" s="439"/>
      <c r="AK99" s="357">
        <f t="shared" si="187"/>
        <v>0</v>
      </c>
      <c r="AL99" s="359">
        <f t="shared" si="188"/>
        <v>0</v>
      </c>
      <c r="AM99" s="391">
        <v>0</v>
      </c>
      <c r="AN99" s="439"/>
      <c r="AO99" s="440">
        <v>0</v>
      </c>
      <c r="AP99" s="441"/>
      <c r="AQ99" s="359">
        <f t="shared" si="189"/>
        <v>0</v>
      </c>
      <c r="AR99" s="360">
        <f t="shared" si="190"/>
        <v>0</v>
      </c>
      <c r="AS99" s="359">
        <f t="shared" si="191"/>
        <v>0</v>
      </c>
      <c r="AT99" s="359"/>
      <c r="AU99" s="357">
        <f t="shared" si="192"/>
        <v>0</v>
      </c>
      <c r="AV99" s="358"/>
      <c r="AW99" s="359">
        <f t="shared" si="193"/>
        <v>0</v>
      </c>
      <c r="AX99" s="360">
        <f t="shared" si="194"/>
        <v>0</v>
      </c>
    </row>
    <row r="100" spans="1:50">
      <c r="A100" s="146" t="s">
        <v>56</v>
      </c>
      <c r="B100" s="147"/>
      <c r="C100" s="147"/>
      <c r="D100" s="147"/>
      <c r="E100" s="147"/>
      <c r="F100" s="147"/>
      <c r="G100" s="147"/>
      <c r="H100" s="147"/>
      <c r="I100" s="147"/>
      <c r="J100" s="148"/>
      <c r="K100" s="148"/>
      <c r="L100" s="148"/>
      <c r="M100" s="148"/>
      <c r="N100" s="148"/>
      <c r="O100" s="391">
        <v>0</v>
      </c>
      <c r="P100" s="439"/>
      <c r="Q100" s="440">
        <v>0</v>
      </c>
      <c r="R100" s="439"/>
      <c r="S100" s="357">
        <f>O100+Q100</f>
        <v>0</v>
      </c>
      <c r="T100" s="360">
        <f t="shared" si="182"/>
        <v>0</v>
      </c>
      <c r="U100" s="439">
        <v>0</v>
      </c>
      <c r="V100" s="441"/>
      <c r="W100" s="439">
        <v>0</v>
      </c>
      <c r="X100" s="439"/>
      <c r="Y100" s="357">
        <f t="shared" si="183"/>
        <v>0</v>
      </c>
      <c r="Z100" s="359">
        <f t="shared" si="184"/>
        <v>0</v>
      </c>
      <c r="AA100" s="391">
        <v>0</v>
      </c>
      <c r="AB100" s="392"/>
      <c r="AC100" s="439">
        <v>0</v>
      </c>
      <c r="AD100" s="439"/>
      <c r="AE100" s="357">
        <f t="shared" si="185"/>
        <v>0</v>
      </c>
      <c r="AF100" s="360">
        <f t="shared" si="186"/>
        <v>0</v>
      </c>
      <c r="AG100" s="439">
        <v>0</v>
      </c>
      <c r="AH100" s="392"/>
      <c r="AI100" s="439">
        <v>0</v>
      </c>
      <c r="AJ100" s="439"/>
      <c r="AK100" s="357">
        <f t="shared" si="187"/>
        <v>0</v>
      </c>
      <c r="AL100" s="359">
        <f t="shared" si="188"/>
        <v>0</v>
      </c>
      <c r="AM100" s="391">
        <v>0</v>
      </c>
      <c r="AN100" s="439"/>
      <c r="AO100" s="440">
        <v>0</v>
      </c>
      <c r="AP100" s="441"/>
      <c r="AQ100" s="359">
        <f t="shared" si="189"/>
        <v>0</v>
      </c>
      <c r="AR100" s="360">
        <f t="shared" si="190"/>
        <v>0</v>
      </c>
      <c r="AS100" s="359">
        <f t="shared" si="191"/>
        <v>0</v>
      </c>
      <c r="AT100" s="359"/>
      <c r="AU100" s="357">
        <f t="shared" si="192"/>
        <v>0</v>
      </c>
      <c r="AV100" s="358"/>
      <c r="AW100" s="359">
        <f t="shared" si="193"/>
        <v>0</v>
      </c>
      <c r="AX100" s="360">
        <f t="shared" si="194"/>
        <v>0</v>
      </c>
    </row>
    <row r="101" spans="1:50">
      <c r="A101" s="146" t="s">
        <v>57</v>
      </c>
      <c r="B101" s="147"/>
      <c r="C101" s="147"/>
      <c r="D101" s="147"/>
      <c r="E101" s="147"/>
      <c r="F101" s="147"/>
      <c r="G101" s="147"/>
      <c r="H101" s="147"/>
      <c r="I101" s="147"/>
      <c r="J101" s="148"/>
      <c r="K101" s="148"/>
      <c r="L101" s="148"/>
      <c r="M101" s="148"/>
      <c r="N101" s="148"/>
      <c r="O101" s="391">
        <v>0</v>
      </c>
      <c r="P101" s="439"/>
      <c r="Q101" s="440">
        <v>0</v>
      </c>
      <c r="R101" s="439"/>
      <c r="S101" s="357">
        <f t="shared" ref="S101:S103" si="195">O101+Q101</f>
        <v>0</v>
      </c>
      <c r="T101" s="360">
        <f t="shared" ref="T101:T103" si="196">P101+R101</f>
        <v>0</v>
      </c>
      <c r="U101" s="439">
        <v>0</v>
      </c>
      <c r="V101" s="441"/>
      <c r="W101" s="439">
        <v>0</v>
      </c>
      <c r="X101" s="439"/>
      <c r="Y101" s="357">
        <f t="shared" ref="Y101:Y103" si="197">U101+W101</f>
        <v>0</v>
      </c>
      <c r="Z101" s="359">
        <f t="shared" ref="Z101:Z103" si="198">V101+X101</f>
        <v>0</v>
      </c>
      <c r="AA101" s="391">
        <v>0</v>
      </c>
      <c r="AB101" s="392"/>
      <c r="AC101" s="439">
        <v>0</v>
      </c>
      <c r="AD101" s="439"/>
      <c r="AE101" s="357">
        <f t="shared" ref="AE101:AE103" si="199">AA101+AC101</f>
        <v>0</v>
      </c>
      <c r="AF101" s="360">
        <f t="shared" ref="AF101:AF103" si="200">AB101+AD101</f>
        <v>0</v>
      </c>
      <c r="AG101" s="439">
        <v>0</v>
      </c>
      <c r="AH101" s="392"/>
      <c r="AI101" s="439">
        <v>0</v>
      </c>
      <c r="AJ101" s="439"/>
      <c r="AK101" s="357">
        <f t="shared" ref="AK101:AK103" si="201">AG101+AI101</f>
        <v>0</v>
      </c>
      <c r="AL101" s="359">
        <f t="shared" ref="AL101:AL103" si="202">AH101+AJ101</f>
        <v>0</v>
      </c>
      <c r="AM101" s="391">
        <v>0</v>
      </c>
      <c r="AN101" s="439"/>
      <c r="AO101" s="440">
        <v>0</v>
      </c>
      <c r="AP101" s="441"/>
      <c r="AQ101" s="359">
        <f t="shared" ref="AQ101:AQ103" si="203">AM101+AO101</f>
        <v>0</v>
      </c>
      <c r="AR101" s="360">
        <f t="shared" ref="AR101:AR103" si="204">AN101+AP101</f>
        <v>0</v>
      </c>
      <c r="AS101" s="359">
        <f t="shared" ref="AS101:AS103" si="205">O101+U101+AA101+AG101+AM101</f>
        <v>0</v>
      </c>
      <c r="AT101" s="359"/>
      <c r="AU101" s="357">
        <f t="shared" ref="AU101:AU103" si="206">Q101+W101+AC101+AI101+AO101</f>
        <v>0</v>
      </c>
      <c r="AV101" s="358"/>
      <c r="AW101" s="359">
        <f t="shared" ref="AW101:AW103" si="207">AS101+AU101</f>
        <v>0</v>
      </c>
      <c r="AX101" s="360">
        <f t="shared" ref="AX101:AX103" si="208">AT101+AV101</f>
        <v>0</v>
      </c>
    </row>
    <row r="102" spans="1:50">
      <c r="A102" s="146" t="s">
        <v>58</v>
      </c>
      <c r="B102" s="147"/>
      <c r="C102" s="147"/>
      <c r="D102" s="147"/>
      <c r="E102" s="147"/>
      <c r="F102" s="147"/>
      <c r="G102" s="147"/>
      <c r="H102" s="147"/>
      <c r="I102" s="147"/>
      <c r="J102" s="148"/>
      <c r="K102" s="148"/>
      <c r="L102" s="148"/>
      <c r="M102" s="148"/>
      <c r="N102" s="148"/>
      <c r="O102" s="391">
        <v>0</v>
      </c>
      <c r="P102" s="439"/>
      <c r="Q102" s="440">
        <v>0</v>
      </c>
      <c r="R102" s="439"/>
      <c r="S102" s="357">
        <f t="shared" si="195"/>
        <v>0</v>
      </c>
      <c r="T102" s="360">
        <f t="shared" si="196"/>
        <v>0</v>
      </c>
      <c r="U102" s="439">
        <v>0</v>
      </c>
      <c r="V102" s="441"/>
      <c r="W102" s="439">
        <v>0</v>
      </c>
      <c r="X102" s="439"/>
      <c r="Y102" s="357">
        <f t="shared" si="197"/>
        <v>0</v>
      </c>
      <c r="Z102" s="359">
        <f t="shared" si="198"/>
        <v>0</v>
      </c>
      <c r="AA102" s="391">
        <v>0</v>
      </c>
      <c r="AB102" s="392"/>
      <c r="AC102" s="439">
        <v>0</v>
      </c>
      <c r="AD102" s="439"/>
      <c r="AE102" s="357">
        <f t="shared" si="199"/>
        <v>0</v>
      </c>
      <c r="AF102" s="360">
        <f t="shared" si="200"/>
        <v>0</v>
      </c>
      <c r="AG102" s="439">
        <v>0</v>
      </c>
      <c r="AH102" s="392"/>
      <c r="AI102" s="439">
        <v>0</v>
      </c>
      <c r="AJ102" s="439"/>
      <c r="AK102" s="357">
        <f t="shared" si="201"/>
        <v>0</v>
      </c>
      <c r="AL102" s="359">
        <f t="shared" si="202"/>
        <v>0</v>
      </c>
      <c r="AM102" s="391">
        <v>0</v>
      </c>
      <c r="AN102" s="439"/>
      <c r="AO102" s="440">
        <v>0</v>
      </c>
      <c r="AP102" s="441"/>
      <c r="AQ102" s="359">
        <f t="shared" si="203"/>
        <v>0</v>
      </c>
      <c r="AR102" s="360">
        <f t="shared" si="204"/>
        <v>0</v>
      </c>
      <c r="AS102" s="359">
        <f t="shared" si="205"/>
        <v>0</v>
      </c>
      <c r="AT102" s="359"/>
      <c r="AU102" s="357">
        <f t="shared" si="206"/>
        <v>0</v>
      </c>
      <c r="AV102" s="358"/>
      <c r="AW102" s="359">
        <f t="shared" si="207"/>
        <v>0</v>
      </c>
      <c r="AX102" s="360">
        <f t="shared" si="208"/>
        <v>0</v>
      </c>
    </row>
    <row r="103" spans="1:50">
      <c r="A103" s="146" t="s">
        <v>59</v>
      </c>
      <c r="B103" s="147"/>
      <c r="C103" s="147"/>
      <c r="D103" s="147"/>
      <c r="E103" s="147"/>
      <c r="F103" s="147"/>
      <c r="G103" s="147"/>
      <c r="H103" s="147"/>
      <c r="I103" s="147"/>
      <c r="J103" s="148"/>
      <c r="K103" s="148"/>
      <c r="L103" s="148"/>
      <c r="M103" s="148"/>
      <c r="N103" s="148"/>
      <c r="O103" s="391">
        <v>0</v>
      </c>
      <c r="P103" s="439"/>
      <c r="Q103" s="440">
        <v>0</v>
      </c>
      <c r="R103" s="439"/>
      <c r="S103" s="357">
        <f t="shared" si="195"/>
        <v>0</v>
      </c>
      <c r="T103" s="360">
        <f t="shared" si="196"/>
        <v>0</v>
      </c>
      <c r="U103" s="439">
        <v>0</v>
      </c>
      <c r="V103" s="441"/>
      <c r="W103" s="439">
        <v>0</v>
      </c>
      <c r="X103" s="439"/>
      <c r="Y103" s="357">
        <f t="shared" si="197"/>
        <v>0</v>
      </c>
      <c r="Z103" s="359">
        <f t="shared" si="198"/>
        <v>0</v>
      </c>
      <c r="AA103" s="391">
        <v>0</v>
      </c>
      <c r="AB103" s="392"/>
      <c r="AC103" s="439">
        <v>0</v>
      </c>
      <c r="AD103" s="439"/>
      <c r="AE103" s="357">
        <f t="shared" si="199"/>
        <v>0</v>
      </c>
      <c r="AF103" s="360">
        <f t="shared" si="200"/>
        <v>0</v>
      </c>
      <c r="AG103" s="439">
        <v>0</v>
      </c>
      <c r="AH103" s="392"/>
      <c r="AI103" s="439">
        <v>0</v>
      </c>
      <c r="AJ103" s="439"/>
      <c r="AK103" s="357">
        <f t="shared" si="201"/>
        <v>0</v>
      </c>
      <c r="AL103" s="359">
        <f t="shared" si="202"/>
        <v>0</v>
      </c>
      <c r="AM103" s="391">
        <v>0</v>
      </c>
      <c r="AN103" s="439"/>
      <c r="AO103" s="440">
        <v>0</v>
      </c>
      <c r="AP103" s="441"/>
      <c r="AQ103" s="359">
        <f t="shared" si="203"/>
        <v>0</v>
      </c>
      <c r="AR103" s="360">
        <f t="shared" si="204"/>
        <v>0</v>
      </c>
      <c r="AS103" s="359">
        <f t="shared" si="205"/>
        <v>0</v>
      </c>
      <c r="AT103" s="359"/>
      <c r="AU103" s="357">
        <f t="shared" si="206"/>
        <v>0</v>
      </c>
      <c r="AV103" s="358"/>
      <c r="AW103" s="359">
        <f t="shared" si="207"/>
        <v>0</v>
      </c>
      <c r="AX103" s="360">
        <f t="shared" si="208"/>
        <v>0</v>
      </c>
    </row>
    <row r="104" spans="1:50">
      <c r="A104" s="149" t="s">
        <v>60</v>
      </c>
      <c r="B104" s="150"/>
      <c r="C104" s="150"/>
      <c r="D104" s="150"/>
      <c r="E104" s="150"/>
      <c r="F104" s="150"/>
      <c r="G104" s="150"/>
      <c r="H104" s="150"/>
      <c r="I104" s="150"/>
      <c r="J104" s="151"/>
      <c r="K104" s="151"/>
      <c r="L104" s="151"/>
      <c r="M104" s="151"/>
      <c r="N104" s="71"/>
      <c r="O104" s="348"/>
      <c r="P104" s="349">
        <f>SUM(O98:P103)</f>
        <v>0</v>
      </c>
      <c r="Q104" s="350"/>
      <c r="R104" s="349">
        <f>SUM(Q98:R103)</f>
        <v>0</v>
      </c>
      <c r="S104" s="350"/>
      <c r="T104" s="351">
        <f>SUM(S98:T103)</f>
        <v>0</v>
      </c>
      <c r="U104" s="349"/>
      <c r="V104" s="352">
        <f>SUM(U98:V103)</f>
        <v>0</v>
      </c>
      <c r="W104" s="349"/>
      <c r="X104" s="349">
        <f>SUM(W98:X103)</f>
        <v>0</v>
      </c>
      <c r="Y104" s="350"/>
      <c r="Z104" s="349">
        <f>SUM(Y98:Z103)</f>
        <v>0</v>
      </c>
      <c r="AA104" s="348"/>
      <c r="AB104" s="353">
        <f>SUM(AA98:AB103)</f>
        <v>0</v>
      </c>
      <c r="AC104" s="349"/>
      <c r="AD104" s="349">
        <f>SUM(AC98:AD103)</f>
        <v>0</v>
      </c>
      <c r="AE104" s="350"/>
      <c r="AF104" s="351">
        <f>SUM(AE98:AF103)</f>
        <v>0</v>
      </c>
      <c r="AG104" s="349"/>
      <c r="AH104" s="353">
        <f>SUM(AG98:AH103)</f>
        <v>0</v>
      </c>
      <c r="AI104" s="349"/>
      <c r="AJ104" s="349">
        <f>SUM(AI98:AJ103)</f>
        <v>0</v>
      </c>
      <c r="AK104" s="350"/>
      <c r="AL104" s="349">
        <f>SUM(AK98:AL103)</f>
        <v>0</v>
      </c>
      <c r="AM104" s="348"/>
      <c r="AN104" s="349">
        <f>SUM(AM98:AN103)</f>
        <v>0</v>
      </c>
      <c r="AO104" s="350"/>
      <c r="AP104" s="352">
        <f>SUM(AO98:AP103)</f>
        <v>0</v>
      </c>
      <c r="AQ104" s="349"/>
      <c r="AR104" s="351">
        <f>SUM(AQ98:AR103)</f>
        <v>0</v>
      </c>
      <c r="AS104" s="349"/>
      <c r="AT104" s="349">
        <f>SUM(AS98:AT103)</f>
        <v>0</v>
      </c>
      <c r="AU104" s="350"/>
      <c r="AV104" s="352">
        <f>SUM(AU98:AV103)</f>
        <v>0</v>
      </c>
      <c r="AW104" s="349"/>
      <c r="AX104" s="351">
        <f>SUM(AW98:AX103)</f>
        <v>0</v>
      </c>
    </row>
    <row r="105" spans="1:50">
      <c r="A105" s="152" t="s">
        <v>61</v>
      </c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630">
        <v>0</v>
      </c>
      <c r="P105" s="628"/>
      <c r="Q105" s="632">
        <v>0</v>
      </c>
      <c r="R105" s="628"/>
      <c r="S105" s="365">
        <f>O105+Q105</f>
        <v>0</v>
      </c>
      <c r="T105" s="526">
        <f t="shared" ref="T105:T106" si="209">P105+R105</f>
        <v>0</v>
      </c>
      <c r="U105" s="628">
        <v>0</v>
      </c>
      <c r="V105" s="631"/>
      <c r="W105" s="628">
        <v>0</v>
      </c>
      <c r="X105" s="628"/>
      <c r="Y105" s="365">
        <f t="shared" ref="Y105:Y106" si="210">U105+W105</f>
        <v>0</v>
      </c>
      <c r="Z105" s="361">
        <f t="shared" ref="Z105:Z106" si="211">V105+X105</f>
        <v>0</v>
      </c>
      <c r="AA105" s="630">
        <v>0</v>
      </c>
      <c r="AB105" s="629"/>
      <c r="AC105" s="628">
        <v>0</v>
      </c>
      <c r="AD105" s="628"/>
      <c r="AE105" s="365">
        <f t="shared" ref="AE105:AE106" si="212">AA105+AC105</f>
        <v>0</v>
      </c>
      <c r="AF105" s="526">
        <f t="shared" ref="AF105:AF106" si="213">AB105+AD105</f>
        <v>0</v>
      </c>
      <c r="AG105" s="628">
        <v>0</v>
      </c>
      <c r="AH105" s="629"/>
      <c r="AI105" s="628">
        <v>0</v>
      </c>
      <c r="AJ105" s="628"/>
      <c r="AK105" s="365">
        <f t="shared" ref="AK105:AK106" si="214">AG105+AI105</f>
        <v>0</v>
      </c>
      <c r="AL105" s="361">
        <f t="shared" ref="AL105:AL106" si="215">AH105+AJ105</f>
        <v>0</v>
      </c>
      <c r="AM105" s="630">
        <v>0</v>
      </c>
      <c r="AN105" s="628"/>
      <c r="AO105" s="632">
        <v>0</v>
      </c>
      <c r="AP105" s="631"/>
      <c r="AQ105" s="361">
        <f t="shared" ref="AQ105:AQ106" si="216">AM105+AO105</f>
        <v>0</v>
      </c>
      <c r="AR105" s="526">
        <f t="shared" ref="AR105:AR106" si="217">AN105+AP105</f>
        <v>0</v>
      </c>
      <c r="AS105" s="361">
        <f t="shared" ref="AS105:AS106" si="218">O105+U105+AA105+AG105+AM105</f>
        <v>0</v>
      </c>
      <c r="AT105" s="361"/>
      <c r="AU105" s="365">
        <f t="shared" ref="AU105:AU106" si="219">Q105+W105+AC105+AI105+AO105</f>
        <v>0</v>
      </c>
      <c r="AV105" s="362"/>
      <c r="AW105" s="361">
        <f t="shared" ref="AW105:AW106" si="220">AS105+AU105</f>
        <v>0</v>
      </c>
      <c r="AX105" s="526">
        <f t="shared" ref="AX105:AX106" si="221">AT105+AV105</f>
        <v>0</v>
      </c>
    </row>
    <row r="106" spans="1:50">
      <c r="A106" s="139" t="s">
        <v>62</v>
      </c>
      <c r="B106" s="147"/>
      <c r="C106" s="147"/>
      <c r="D106" s="147"/>
      <c r="E106" s="147"/>
      <c r="F106" s="147"/>
      <c r="G106" s="147"/>
      <c r="H106" s="147"/>
      <c r="I106" s="147"/>
      <c r="J106" s="148"/>
      <c r="K106" s="148"/>
      <c r="L106" s="148"/>
      <c r="M106" s="148"/>
      <c r="N106" s="148"/>
      <c r="O106" s="391">
        <v>0</v>
      </c>
      <c r="P106" s="439"/>
      <c r="Q106" s="440">
        <v>0</v>
      </c>
      <c r="R106" s="439"/>
      <c r="S106" s="357">
        <f t="shared" ref="S106" si="222">O106+Q106</f>
        <v>0</v>
      </c>
      <c r="T106" s="360">
        <f t="shared" si="209"/>
        <v>0</v>
      </c>
      <c r="U106" s="439">
        <v>0</v>
      </c>
      <c r="V106" s="441"/>
      <c r="W106" s="439">
        <v>0</v>
      </c>
      <c r="X106" s="439"/>
      <c r="Y106" s="357">
        <f t="shared" si="210"/>
        <v>0</v>
      </c>
      <c r="Z106" s="359">
        <f t="shared" si="211"/>
        <v>0</v>
      </c>
      <c r="AA106" s="391">
        <v>0</v>
      </c>
      <c r="AB106" s="392"/>
      <c r="AC106" s="439">
        <v>0</v>
      </c>
      <c r="AD106" s="439"/>
      <c r="AE106" s="357">
        <f t="shared" si="212"/>
        <v>0</v>
      </c>
      <c r="AF106" s="360">
        <f t="shared" si="213"/>
        <v>0</v>
      </c>
      <c r="AG106" s="439">
        <v>0</v>
      </c>
      <c r="AH106" s="392"/>
      <c r="AI106" s="439">
        <v>0</v>
      </c>
      <c r="AJ106" s="439"/>
      <c r="AK106" s="357">
        <f t="shared" si="214"/>
        <v>0</v>
      </c>
      <c r="AL106" s="359">
        <f t="shared" si="215"/>
        <v>0</v>
      </c>
      <c r="AM106" s="391">
        <v>0</v>
      </c>
      <c r="AN106" s="439"/>
      <c r="AO106" s="440">
        <v>0</v>
      </c>
      <c r="AP106" s="441"/>
      <c r="AQ106" s="359">
        <f t="shared" si="216"/>
        <v>0</v>
      </c>
      <c r="AR106" s="360">
        <f t="shared" si="217"/>
        <v>0</v>
      </c>
      <c r="AS106" s="359">
        <f t="shared" si="218"/>
        <v>0</v>
      </c>
      <c r="AT106" s="359"/>
      <c r="AU106" s="357">
        <f t="shared" si="219"/>
        <v>0</v>
      </c>
      <c r="AV106" s="358"/>
      <c r="AW106" s="359">
        <f t="shared" si="220"/>
        <v>0</v>
      </c>
      <c r="AX106" s="360">
        <f t="shared" si="221"/>
        <v>0</v>
      </c>
    </row>
    <row r="107" spans="1:50">
      <c r="A107" s="400" t="s">
        <v>63</v>
      </c>
      <c r="B107" s="401"/>
      <c r="C107" s="311"/>
      <c r="D107" s="515" t="s">
        <v>9</v>
      </c>
      <c r="E107" s="515"/>
      <c r="F107" s="514" t="s">
        <v>10</v>
      </c>
      <c r="G107" s="515"/>
      <c r="H107" s="514" t="s">
        <v>11</v>
      </c>
      <c r="I107" s="515"/>
      <c r="J107" s="514" t="s">
        <v>12</v>
      </c>
      <c r="K107" s="515"/>
      <c r="L107" s="514" t="s">
        <v>13</v>
      </c>
      <c r="M107" s="515"/>
      <c r="N107" s="323" t="s">
        <v>36</v>
      </c>
      <c r="O107" s="328"/>
      <c r="P107" s="312"/>
      <c r="Q107" s="312"/>
      <c r="R107" s="312"/>
      <c r="S107" s="312"/>
      <c r="T107" s="313"/>
      <c r="U107" s="312"/>
      <c r="V107" s="312"/>
      <c r="W107" s="312"/>
      <c r="X107" s="312"/>
      <c r="Y107" s="312"/>
      <c r="Z107" s="312"/>
      <c r="AA107" s="333"/>
      <c r="AB107" s="312"/>
      <c r="AC107" s="312"/>
      <c r="AD107" s="312"/>
      <c r="AE107" s="312"/>
      <c r="AF107" s="313"/>
      <c r="AG107" s="312"/>
      <c r="AH107" s="312"/>
      <c r="AI107" s="312"/>
      <c r="AJ107" s="312"/>
      <c r="AK107" s="312"/>
      <c r="AL107" s="312"/>
      <c r="AM107" s="333"/>
      <c r="AN107" s="312"/>
      <c r="AO107" s="312"/>
      <c r="AP107" s="312"/>
      <c r="AQ107" s="312"/>
      <c r="AR107" s="313"/>
      <c r="AS107" s="312"/>
      <c r="AT107" s="312"/>
      <c r="AU107" s="312"/>
      <c r="AV107" s="312"/>
      <c r="AW107" s="312"/>
      <c r="AX107" s="313"/>
    </row>
    <row r="108" spans="1:50">
      <c r="A108" s="512" t="s">
        <v>64</v>
      </c>
      <c r="B108" s="513"/>
      <c r="C108" s="317" t="s">
        <v>65</v>
      </c>
      <c r="D108" s="226">
        <v>0</v>
      </c>
      <c r="E108" s="272">
        <v>0</v>
      </c>
      <c r="F108" s="226">
        <v>0</v>
      </c>
      <c r="G108" s="272">
        <v>0</v>
      </c>
      <c r="H108" s="226">
        <v>0</v>
      </c>
      <c r="I108" s="272">
        <v>0</v>
      </c>
      <c r="J108" s="226">
        <v>0</v>
      </c>
      <c r="K108" s="272">
        <v>0</v>
      </c>
      <c r="L108" s="226">
        <v>0</v>
      </c>
      <c r="M108" s="272">
        <v>0</v>
      </c>
      <c r="N108" s="324">
        <v>0</v>
      </c>
      <c r="O108" s="361">
        <f>ROUND(D108*$N$108,0)</f>
        <v>0</v>
      </c>
      <c r="P108" s="361"/>
      <c r="Q108" s="365">
        <f>ROUND((E108*$N$108),0)</f>
        <v>0</v>
      </c>
      <c r="R108" s="361"/>
      <c r="S108" s="365">
        <f>O108+Q108</f>
        <v>0</v>
      </c>
      <c r="T108" s="526">
        <f>P108+R108</f>
        <v>0</v>
      </c>
      <c r="U108" s="361">
        <f>ROUND((F108*$N$108)*($T$2+1),0)</f>
        <v>0</v>
      </c>
      <c r="V108" s="362"/>
      <c r="W108" s="361">
        <f>ROUND((G108*$N$108)*($T$2+1),0)</f>
        <v>0</v>
      </c>
      <c r="X108" s="361"/>
      <c r="Y108" s="365">
        <f>U108+W108</f>
        <v>0</v>
      </c>
      <c r="Z108" s="361">
        <f>V108+X108</f>
        <v>0</v>
      </c>
      <c r="AA108" s="363">
        <f>ROUND((H108*$N$108)*($T$2+1)^2,0)</f>
        <v>0</v>
      </c>
      <c r="AB108" s="364"/>
      <c r="AC108" s="361">
        <f>ROUND((I108*$N$108)*($T$2+1)^2,0)</f>
        <v>0</v>
      </c>
      <c r="AD108" s="361"/>
      <c r="AE108" s="365">
        <f>AA108+AC108</f>
        <v>0</v>
      </c>
      <c r="AF108" s="526">
        <f>AB108+AD108</f>
        <v>0</v>
      </c>
      <c r="AG108" s="361">
        <f>ROUND((J108*$N108)*($T$2+1)^3,0)</f>
        <v>0</v>
      </c>
      <c r="AH108" s="364"/>
      <c r="AI108" s="361">
        <f>ROUND((K108*$N108)*($T$2+1)^3,0)</f>
        <v>0</v>
      </c>
      <c r="AJ108" s="361"/>
      <c r="AK108" s="365">
        <f>AG108+AI108</f>
        <v>0</v>
      </c>
      <c r="AL108" s="361">
        <f>AH108+AJ108</f>
        <v>0</v>
      </c>
      <c r="AM108" s="363">
        <f>ROUND((L108*$N108)*($T$2+1)^4,0)</f>
        <v>0</v>
      </c>
      <c r="AN108" s="361"/>
      <c r="AO108" s="365">
        <f>ROUND((M108*$N108)*($T$2+1)^4,0)</f>
        <v>0</v>
      </c>
      <c r="AP108" s="362"/>
      <c r="AQ108" s="361">
        <f>AM108+AO108</f>
        <v>0</v>
      </c>
      <c r="AR108" s="526">
        <f>AN108+AP108</f>
        <v>0</v>
      </c>
      <c r="AS108" s="361">
        <f>O108+U108+AA108+AG108+AM108</f>
        <v>0</v>
      </c>
      <c r="AT108" s="361"/>
      <c r="AU108" s="365">
        <f>Q108+W108+AC108+AI108+AO108</f>
        <v>0</v>
      </c>
      <c r="AV108" s="362"/>
      <c r="AW108" s="361">
        <f>AS108+AU108</f>
        <v>0</v>
      </c>
      <c r="AX108" s="526">
        <f>AT108+AV108</f>
        <v>0</v>
      </c>
    </row>
    <row r="109" spans="1:50">
      <c r="A109" s="510" t="s">
        <v>66</v>
      </c>
      <c r="B109" s="511"/>
      <c r="C109" s="318" t="s">
        <v>65</v>
      </c>
      <c r="D109" s="228">
        <v>0</v>
      </c>
      <c r="E109" s="273">
        <v>0</v>
      </c>
      <c r="F109" s="228">
        <v>0</v>
      </c>
      <c r="G109" s="273">
        <v>0</v>
      </c>
      <c r="H109" s="228">
        <v>0</v>
      </c>
      <c r="I109" s="273">
        <v>0</v>
      </c>
      <c r="J109" s="228">
        <v>0</v>
      </c>
      <c r="K109" s="273">
        <v>0</v>
      </c>
      <c r="L109" s="228">
        <v>0</v>
      </c>
      <c r="M109" s="273">
        <v>0</v>
      </c>
      <c r="N109" s="325">
        <v>0</v>
      </c>
      <c r="O109" s="359">
        <f>ROUND(D109*$N$109,0)</f>
        <v>0</v>
      </c>
      <c r="P109" s="359"/>
      <c r="Q109" s="357">
        <f>ROUND((E109*$N$109),0)</f>
        <v>0</v>
      </c>
      <c r="R109" s="359"/>
      <c r="S109" s="357">
        <f>O109+Q109</f>
        <v>0</v>
      </c>
      <c r="T109" s="360">
        <f>P109+R109</f>
        <v>0</v>
      </c>
      <c r="U109" s="361">
        <f>ROUND((F109*$N$108)*($T$2+1),0)</f>
        <v>0</v>
      </c>
      <c r="V109" s="362"/>
      <c r="W109" s="361">
        <f>ROUND((G109*$N$108)*($T$2+1),0)</f>
        <v>0</v>
      </c>
      <c r="X109" s="361"/>
      <c r="Y109" s="357">
        <f>U109+W109</f>
        <v>0</v>
      </c>
      <c r="Z109" s="359">
        <f>V109+X109</f>
        <v>0</v>
      </c>
      <c r="AA109" s="363">
        <f>ROUND((H109*$N$108)*($T$2+1)^2,0)</f>
        <v>0</v>
      </c>
      <c r="AB109" s="364"/>
      <c r="AC109" s="361">
        <f>ROUND((I109*$N$108)*($T$2+1)^2,0)</f>
        <v>0</v>
      </c>
      <c r="AD109" s="361"/>
      <c r="AE109" s="357">
        <f>AA109+AC109</f>
        <v>0</v>
      </c>
      <c r="AF109" s="360">
        <f>AB109+AD109</f>
        <v>0</v>
      </c>
      <c r="AG109" s="361">
        <f>ROUND((J109*$N109)*($T$2+1)^3,0)</f>
        <v>0</v>
      </c>
      <c r="AH109" s="364"/>
      <c r="AI109" s="361">
        <f>ROUND((K109*$N109)*($T$2+1)^3,0)</f>
        <v>0</v>
      </c>
      <c r="AJ109" s="361"/>
      <c r="AK109" s="357">
        <f>AG109+AI109</f>
        <v>0</v>
      </c>
      <c r="AL109" s="359">
        <f>AH109+AJ109</f>
        <v>0</v>
      </c>
      <c r="AM109" s="363">
        <f>ROUND((L109*$N109)*($T$2+1)^4,0)</f>
        <v>0</v>
      </c>
      <c r="AN109" s="361"/>
      <c r="AO109" s="365">
        <f>ROUND((M109*$N109)*($T$2+1)^4,0)</f>
        <v>0</v>
      </c>
      <c r="AP109" s="362"/>
      <c r="AQ109" s="359">
        <f>AM109+AO109</f>
        <v>0</v>
      </c>
      <c r="AR109" s="360">
        <f>AN109+AP109</f>
        <v>0</v>
      </c>
      <c r="AS109" s="359">
        <f>O109+U109+AA109+AG109+AM109</f>
        <v>0</v>
      </c>
      <c r="AT109" s="359"/>
      <c r="AU109" s="357">
        <f>Q109+W109+AC109+AI109+AO109</f>
        <v>0</v>
      </c>
      <c r="AV109" s="358"/>
      <c r="AW109" s="359">
        <f>AS109+AU109</f>
        <v>0</v>
      </c>
      <c r="AX109" s="360">
        <f>AT109+AV109</f>
        <v>0</v>
      </c>
    </row>
    <row r="110" spans="1:50">
      <c r="A110" s="611" t="s">
        <v>67</v>
      </c>
      <c r="B110" s="612"/>
      <c r="C110" s="319" t="s">
        <v>65</v>
      </c>
      <c r="D110" s="227">
        <v>0</v>
      </c>
      <c r="E110" s="274">
        <v>0</v>
      </c>
      <c r="F110" s="227">
        <v>0</v>
      </c>
      <c r="G110" s="274">
        <v>0</v>
      </c>
      <c r="H110" s="227">
        <v>0</v>
      </c>
      <c r="I110" s="274">
        <v>0</v>
      </c>
      <c r="J110" s="227">
        <v>0</v>
      </c>
      <c r="K110" s="274">
        <v>0</v>
      </c>
      <c r="L110" s="227">
        <v>0</v>
      </c>
      <c r="M110" s="274">
        <v>0</v>
      </c>
      <c r="N110" s="326">
        <v>0</v>
      </c>
      <c r="O110" s="359">
        <f t="shared" ref="O110:O112" si="223">ROUND(D110*$N$109,0)</f>
        <v>0</v>
      </c>
      <c r="P110" s="359"/>
      <c r="Q110" s="357">
        <f t="shared" ref="Q110:Q112" si="224">ROUND((E110*$N$109),0)</f>
        <v>0</v>
      </c>
      <c r="R110" s="359"/>
      <c r="S110" s="357">
        <f t="shared" ref="S110:S112" si="225">O110+Q110</f>
        <v>0</v>
      </c>
      <c r="T110" s="360">
        <f t="shared" ref="T110:T118" si="226">P110+R110</f>
        <v>0</v>
      </c>
      <c r="U110" s="361">
        <f>ROUND((F110*$N$108)*($T$2+1),0)</f>
        <v>0</v>
      </c>
      <c r="V110" s="362"/>
      <c r="W110" s="361">
        <f>ROUND((G110*$N$108)*($T$2+1),0)</f>
        <v>0</v>
      </c>
      <c r="X110" s="361"/>
      <c r="Y110" s="357">
        <f t="shared" ref="Y110:Y118" si="227">U110+W110</f>
        <v>0</v>
      </c>
      <c r="Z110" s="359">
        <f t="shared" ref="Z110:Z118" si="228">V110+X110</f>
        <v>0</v>
      </c>
      <c r="AA110" s="363">
        <f>ROUND((H110*$N$108)*($T$2+1)^2,0)</f>
        <v>0</v>
      </c>
      <c r="AB110" s="364"/>
      <c r="AC110" s="361">
        <f>ROUND((I110*$N$108)*($T$2+1)^2,0)</f>
        <v>0</v>
      </c>
      <c r="AD110" s="361"/>
      <c r="AE110" s="357">
        <f t="shared" ref="AE110:AE118" si="229">AA110+AC110</f>
        <v>0</v>
      </c>
      <c r="AF110" s="360">
        <f t="shared" ref="AF110:AF118" si="230">AB110+AD110</f>
        <v>0</v>
      </c>
      <c r="AG110" s="361">
        <f>ROUND((J110*$N110)*($T$2+1)^3,0)</f>
        <v>0</v>
      </c>
      <c r="AH110" s="364"/>
      <c r="AI110" s="361">
        <f>ROUND((K110*$N110)*($T$2+1)^3,0)</f>
        <v>0</v>
      </c>
      <c r="AJ110" s="361"/>
      <c r="AK110" s="357">
        <f t="shared" ref="AK110:AK118" si="231">AG110+AI110</f>
        <v>0</v>
      </c>
      <c r="AL110" s="359">
        <f t="shared" ref="AL110:AL118" si="232">AH110+AJ110</f>
        <v>0</v>
      </c>
      <c r="AM110" s="363">
        <f>ROUND((L110*$N110)*($T$2+1)^4,0)</f>
        <v>0</v>
      </c>
      <c r="AN110" s="361"/>
      <c r="AO110" s="365">
        <f>ROUND((M110*$N110)*($T$2+1)^4,0)</f>
        <v>0</v>
      </c>
      <c r="AP110" s="362"/>
      <c r="AQ110" s="359">
        <f t="shared" ref="AQ110:AQ118" si="233">AM110+AO110</f>
        <v>0</v>
      </c>
      <c r="AR110" s="360">
        <f t="shared" ref="AR110:AR118" si="234">AN110+AP110</f>
        <v>0</v>
      </c>
      <c r="AS110" s="359">
        <f t="shared" ref="AS110:AS118" si="235">O110+U110+AA110+AG110+AM110</f>
        <v>0</v>
      </c>
      <c r="AT110" s="359"/>
      <c r="AU110" s="357">
        <f t="shared" ref="AU110:AU118" si="236">Q110+W110+AC110+AI110+AO110</f>
        <v>0</v>
      </c>
      <c r="AV110" s="358"/>
      <c r="AW110" s="359">
        <f t="shared" ref="AW110:AW118" si="237">AS110+AU110</f>
        <v>0</v>
      </c>
      <c r="AX110" s="360">
        <f t="shared" ref="AX110:AX118" si="238">AT110+AV110</f>
        <v>0</v>
      </c>
    </row>
    <row r="111" spans="1:50">
      <c r="A111" s="510" t="s">
        <v>68</v>
      </c>
      <c r="B111" s="511"/>
      <c r="C111" s="320" t="s">
        <v>65</v>
      </c>
      <c r="D111" s="226">
        <v>0</v>
      </c>
      <c r="E111" s="272">
        <v>0</v>
      </c>
      <c r="F111" s="226">
        <v>0</v>
      </c>
      <c r="G111" s="272">
        <v>0</v>
      </c>
      <c r="H111" s="226">
        <v>0</v>
      </c>
      <c r="I111" s="272">
        <v>0</v>
      </c>
      <c r="J111" s="226">
        <v>0</v>
      </c>
      <c r="K111" s="272">
        <v>0</v>
      </c>
      <c r="L111" s="226">
        <v>0</v>
      </c>
      <c r="M111" s="272">
        <v>0</v>
      </c>
      <c r="N111" s="324">
        <v>0</v>
      </c>
      <c r="O111" s="359">
        <f t="shared" si="223"/>
        <v>0</v>
      </c>
      <c r="P111" s="359"/>
      <c r="Q111" s="357">
        <f t="shared" si="224"/>
        <v>0</v>
      </c>
      <c r="R111" s="359"/>
      <c r="S111" s="357">
        <f t="shared" si="225"/>
        <v>0</v>
      </c>
      <c r="T111" s="360">
        <f t="shared" si="226"/>
        <v>0</v>
      </c>
      <c r="U111" s="361">
        <f>ROUND((F111*$N$108)*($T$2+1),0)</f>
        <v>0</v>
      </c>
      <c r="V111" s="362"/>
      <c r="W111" s="361">
        <f>ROUND((G111*$N$108)*($T$2+1),0)</f>
        <v>0</v>
      </c>
      <c r="X111" s="361"/>
      <c r="Y111" s="357">
        <f t="shared" si="227"/>
        <v>0</v>
      </c>
      <c r="Z111" s="359">
        <f t="shared" si="228"/>
        <v>0</v>
      </c>
      <c r="AA111" s="363">
        <f>ROUND((H111*$N$108)*($T$2+1)^2,0)</f>
        <v>0</v>
      </c>
      <c r="AB111" s="364"/>
      <c r="AC111" s="361">
        <f>ROUND((I111*$N$108)*($T$2+1)^2,0)</f>
        <v>0</v>
      </c>
      <c r="AD111" s="361"/>
      <c r="AE111" s="357">
        <f t="shared" si="229"/>
        <v>0</v>
      </c>
      <c r="AF111" s="360">
        <f t="shared" si="230"/>
        <v>0</v>
      </c>
      <c r="AG111" s="361">
        <f>ROUND((J111*$N111)*($T$2+1)^3,0)</f>
        <v>0</v>
      </c>
      <c r="AH111" s="364"/>
      <c r="AI111" s="361">
        <f>ROUND((K111*$N111)*($T$2+1)^3,0)</f>
        <v>0</v>
      </c>
      <c r="AJ111" s="361"/>
      <c r="AK111" s="357">
        <f t="shared" si="231"/>
        <v>0</v>
      </c>
      <c r="AL111" s="359">
        <f t="shared" si="232"/>
        <v>0</v>
      </c>
      <c r="AM111" s="363">
        <f>ROUND((L111*$N111)*($T$2+1)^4,0)</f>
        <v>0</v>
      </c>
      <c r="AN111" s="361"/>
      <c r="AO111" s="365">
        <f>ROUND((M111*$N111)*($T$2+1)^4,0)</f>
        <v>0</v>
      </c>
      <c r="AP111" s="362"/>
      <c r="AQ111" s="359">
        <f t="shared" si="233"/>
        <v>0</v>
      </c>
      <c r="AR111" s="360">
        <f t="shared" si="234"/>
        <v>0</v>
      </c>
      <c r="AS111" s="359">
        <f t="shared" si="235"/>
        <v>0</v>
      </c>
      <c r="AT111" s="359"/>
      <c r="AU111" s="357">
        <f t="shared" si="236"/>
        <v>0</v>
      </c>
      <c r="AV111" s="358"/>
      <c r="AW111" s="359">
        <f t="shared" si="237"/>
        <v>0</v>
      </c>
      <c r="AX111" s="360">
        <f t="shared" si="238"/>
        <v>0</v>
      </c>
    </row>
    <row r="112" spans="1:50">
      <c r="A112" s="516" t="s">
        <v>69</v>
      </c>
      <c r="B112" s="517"/>
      <c r="C112" s="321" t="s">
        <v>65</v>
      </c>
      <c r="D112" s="316">
        <v>0</v>
      </c>
      <c r="E112" s="314">
        <v>0</v>
      </c>
      <c r="F112" s="316">
        <v>0</v>
      </c>
      <c r="G112" s="314">
        <v>0</v>
      </c>
      <c r="H112" s="316">
        <v>0</v>
      </c>
      <c r="I112" s="314">
        <v>0</v>
      </c>
      <c r="J112" s="316">
        <v>0</v>
      </c>
      <c r="K112" s="314">
        <v>0</v>
      </c>
      <c r="L112" s="316">
        <v>0</v>
      </c>
      <c r="M112" s="314">
        <v>0</v>
      </c>
      <c r="N112" s="327">
        <v>0</v>
      </c>
      <c r="O112" s="359">
        <f t="shared" si="223"/>
        <v>0</v>
      </c>
      <c r="P112" s="359"/>
      <c r="Q112" s="357">
        <f t="shared" si="224"/>
        <v>0</v>
      </c>
      <c r="R112" s="359"/>
      <c r="S112" s="357">
        <f t="shared" si="225"/>
        <v>0</v>
      </c>
      <c r="T112" s="360">
        <f t="shared" si="226"/>
        <v>0</v>
      </c>
      <c r="U112" s="361">
        <f>ROUND((F112*$N$108)*($T$2+1),0)</f>
        <v>0</v>
      </c>
      <c r="V112" s="362"/>
      <c r="W112" s="361">
        <f>ROUND((G112*$N$108)*($T$2+1),0)</f>
        <v>0</v>
      </c>
      <c r="X112" s="361"/>
      <c r="Y112" s="357">
        <f t="shared" si="227"/>
        <v>0</v>
      </c>
      <c r="Z112" s="359">
        <f t="shared" si="228"/>
        <v>0</v>
      </c>
      <c r="AA112" s="363">
        <f>ROUND((H112*$N$108)*($T$2+1)^2,0)</f>
        <v>0</v>
      </c>
      <c r="AB112" s="364"/>
      <c r="AC112" s="361">
        <f>ROUND((I112*$N$108)*($T$2+1)^2,0)</f>
        <v>0</v>
      </c>
      <c r="AD112" s="361"/>
      <c r="AE112" s="357">
        <f t="shared" si="229"/>
        <v>0</v>
      </c>
      <c r="AF112" s="360">
        <f t="shared" si="230"/>
        <v>0</v>
      </c>
      <c r="AG112" s="361">
        <f>ROUND((J112*$N112)*($T$2+1)^3,0)</f>
        <v>0</v>
      </c>
      <c r="AH112" s="364"/>
      <c r="AI112" s="361">
        <f>ROUND((K112*$N112)*($T$2+1)^3,0)</f>
        <v>0</v>
      </c>
      <c r="AJ112" s="361"/>
      <c r="AK112" s="357">
        <f t="shared" si="231"/>
        <v>0</v>
      </c>
      <c r="AL112" s="359">
        <f t="shared" si="232"/>
        <v>0</v>
      </c>
      <c r="AM112" s="363">
        <f>ROUND((L112*$N112)*($T$2+1)^4,0)</f>
        <v>0</v>
      </c>
      <c r="AN112" s="361"/>
      <c r="AO112" s="365">
        <f>ROUND((M112*$N112)*($T$2+1)^4,0)</f>
        <v>0</v>
      </c>
      <c r="AP112" s="362"/>
      <c r="AQ112" s="359">
        <f t="shared" si="233"/>
        <v>0</v>
      </c>
      <c r="AR112" s="360">
        <f t="shared" si="234"/>
        <v>0</v>
      </c>
      <c r="AS112" s="359">
        <f t="shared" si="235"/>
        <v>0</v>
      </c>
      <c r="AT112" s="359"/>
      <c r="AU112" s="357">
        <f t="shared" si="236"/>
        <v>0</v>
      </c>
      <c r="AV112" s="358"/>
      <c r="AW112" s="359">
        <f t="shared" si="237"/>
        <v>0</v>
      </c>
      <c r="AX112" s="360">
        <f t="shared" si="238"/>
        <v>0</v>
      </c>
    </row>
    <row r="113" spans="1:50">
      <c r="A113" s="322" t="s">
        <v>70</v>
      </c>
      <c r="B113" s="315"/>
      <c r="C113" s="315"/>
      <c r="D113" s="315"/>
      <c r="E113" s="315"/>
      <c r="F113" s="315"/>
      <c r="G113" s="315"/>
      <c r="H113" s="315"/>
      <c r="I113" s="315"/>
      <c r="J113" s="329"/>
      <c r="K113" s="329"/>
      <c r="L113" s="329"/>
      <c r="M113" s="329"/>
      <c r="N113" s="329"/>
      <c r="O113" s="436">
        <v>0</v>
      </c>
      <c r="P113" s="420"/>
      <c r="Q113" s="437">
        <v>0</v>
      </c>
      <c r="R113" s="420"/>
      <c r="S113" s="428">
        <f>O113+Q113</f>
        <v>0</v>
      </c>
      <c r="T113" s="429">
        <f t="shared" si="226"/>
        <v>0</v>
      </c>
      <c r="U113" s="420">
        <v>0</v>
      </c>
      <c r="V113" s="438"/>
      <c r="W113" s="420">
        <v>0</v>
      </c>
      <c r="X113" s="420"/>
      <c r="Y113" s="428">
        <f t="shared" si="227"/>
        <v>0</v>
      </c>
      <c r="Z113" s="435">
        <f t="shared" si="228"/>
        <v>0</v>
      </c>
      <c r="AA113" s="436">
        <v>0</v>
      </c>
      <c r="AB113" s="421"/>
      <c r="AC113" s="420">
        <v>0</v>
      </c>
      <c r="AD113" s="420"/>
      <c r="AE113" s="428">
        <f t="shared" si="229"/>
        <v>0</v>
      </c>
      <c r="AF113" s="429">
        <f t="shared" si="230"/>
        <v>0</v>
      </c>
      <c r="AG113" s="420">
        <v>0</v>
      </c>
      <c r="AH113" s="421"/>
      <c r="AI113" s="420">
        <v>0</v>
      </c>
      <c r="AJ113" s="420"/>
      <c r="AK113" s="428">
        <f t="shared" si="231"/>
        <v>0</v>
      </c>
      <c r="AL113" s="435">
        <f t="shared" si="232"/>
        <v>0</v>
      </c>
      <c r="AM113" s="436">
        <v>0</v>
      </c>
      <c r="AN113" s="420"/>
      <c r="AO113" s="437">
        <v>0</v>
      </c>
      <c r="AP113" s="438"/>
      <c r="AQ113" s="420">
        <f t="shared" si="233"/>
        <v>0</v>
      </c>
      <c r="AR113" s="633">
        <f t="shared" si="234"/>
        <v>0</v>
      </c>
      <c r="AS113" s="435">
        <f t="shared" si="235"/>
        <v>0</v>
      </c>
      <c r="AT113" s="435"/>
      <c r="AU113" s="428">
        <f t="shared" si="236"/>
        <v>0</v>
      </c>
      <c r="AV113" s="571"/>
      <c r="AW113" s="435">
        <f t="shared" si="237"/>
        <v>0</v>
      </c>
      <c r="AX113" s="429">
        <f t="shared" si="238"/>
        <v>0</v>
      </c>
    </row>
    <row r="114" spans="1:50">
      <c r="A114" s="222" t="s">
        <v>71</v>
      </c>
      <c r="B114" s="147"/>
      <c r="C114" s="147"/>
      <c r="D114" s="147"/>
      <c r="E114" s="147"/>
      <c r="F114" s="147"/>
      <c r="G114" s="147"/>
      <c r="H114" s="147"/>
      <c r="I114" s="147"/>
      <c r="J114" s="148"/>
      <c r="K114" s="148"/>
      <c r="L114" s="148"/>
      <c r="M114" s="148"/>
      <c r="N114" s="148"/>
      <c r="O114" s="391">
        <v>0</v>
      </c>
      <c r="P114" s="439"/>
      <c r="Q114" s="440">
        <v>0</v>
      </c>
      <c r="R114" s="439"/>
      <c r="S114" s="357">
        <f>O114+Q114</f>
        <v>0</v>
      </c>
      <c r="T114" s="360">
        <f t="shared" si="226"/>
        <v>0</v>
      </c>
      <c r="U114" s="439">
        <v>0</v>
      </c>
      <c r="V114" s="441"/>
      <c r="W114" s="439">
        <v>0</v>
      </c>
      <c r="X114" s="439"/>
      <c r="Y114" s="357">
        <f t="shared" si="227"/>
        <v>0</v>
      </c>
      <c r="Z114" s="359">
        <f t="shared" si="228"/>
        <v>0</v>
      </c>
      <c r="AA114" s="391">
        <v>0</v>
      </c>
      <c r="AB114" s="392"/>
      <c r="AC114" s="439">
        <v>0</v>
      </c>
      <c r="AD114" s="439"/>
      <c r="AE114" s="357">
        <f t="shared" si="229"/>
        <v>0</v>
      </c>
      <c r="AF114" s="360">
        <f t="shared" si="230"/>
        <v>0</v>
      </c>
      <c r="AG114" s="439">
        <v>0</v>
      </c>
      <c r="AH114" s="392"/>
      <c r="AI114" s="439">
        <v>0</v>
      </c>
      <c r="AJ114" s="439"/>
      <c r="AK114" s="357">
        <f t="shared" si="231"/>
        <v>0</v>
      </c>
      <c r="AL114" s="359">
        <f t="shared" si="232"/>
        <v>0</v>
      </c>
      <c r="AM114" s="391">
        <v>0</v>
      </c>
      <c r="AN114" s="439"/>
      <c r="AO114" s="440">
        <v>0</v>
      </c>
      <c r="AP114" s="441"/>
      <c r="AQ114" s="439">
        <f t="shared" si="233"/>
        <v>0</v>
      </c>
      <c r="AR114" s="634">
        <f t="shared" si="234"/>
        <v>0</v>
      </c>
      <c r="AS114" s="359">
        <f t="shared" si="235"/>
        <v>0</v>
      </c>
      <c r="AT114" s="359"/>
      <c r="AU114" s="357">
        <f t="shared" si="236"/>
        <v>0</v>
      </c>
      <c r="AV114" s="358"/>
      <c r="AW114" s="359">
        <f t="shared" si="237"/>
        <v>0</v>
      </c>
      <c r="AX114" s="360">
        <f t="shared" si="238"/>
        <v>0</v>
      </c>
    </row>
    <row r="115" spans="1:50">
      <c r="A115" s="222" t="s">
        <v>72</v>
      </c>
      <c r="B115" s="147"/>
      <c r="C115" s="147"/>
      <c r="D115" s="147"/>
      <c r="E115" s="147"/>
      <c r="F115" s="147"/>
      <c r="G115" s="147"/>
      <c r="H115" s="147"/>
      <c r="I115" s="147"/>
      <c r="J115" s="148"/>
      <c r="K115" s="148"/>
      <c r="L115" s="148"/>
      <c r="M115" s="148"/>
      <c r="N115" s="148"/>
      <c r="O115" s="391">
        <v>0</v>
      </c>
      <c r="P115" s="439"/>
      <c r="Q115" s="440">
        <v>0</v>
      </c>
      <c r="R115" s="439"/>
      <c r="S115" s="357">
        <f>O115+Q115</f>
        <v>0</v>
      </c>
      <c r="T115" s="360">
        <f t="shared" si="226"/>
        <v>0</v>
      </c>
      <c r="U115" s="439">
        <v>0</v>
      </c>
      <c r="V115" s="441"/>
      <c r="W115" s="439">
        <v>0</v>
      </c>
      <c r="X115" s="439"/>
      <c r="Y115" s="357">
        <f t="shared" si="227"/>
        <v>0</v>
      </c>
      <c r="Z115" s="359">
        <f t="shared" si="228"/>
        <v>0</v>
      </c>
      <c r="AA115" s="391">
        <v>0</v>
      </c>
      <c r="AB115" s="392"/>
      <c r="AC115" s="439">
        <v>0</v>
      </c>
      <c r="AD115" s="439"/>
      <c r="AE115" s="357">
        <f t="shared" si="229"/>
        <v>0</v>
      </c>
      <c r="AF115" s="360">
        <f t="shared" si="230"/>
        <v>0</v>
      </c>
      <c r="AG115" s="439">
        <v>0</v>
      </c>
      <c r="AH115" s="392"/>
      <c r="AI115" s="439">
        <v>0</v>
      </c>
      <c r="AJ115" s="439"/>
      <c r="AK115" s="357">
        <f t="shared" si="231"/>
        <v>0</v>
      </c>
      <c r="AL115" s="359">
        <f t="shared" si="232"/>
        <v>0</v>
      </c>
      <c r="AM115" s="391">
        <v>0</v>
      </c>
      <c r="AN115" s="439"/>
      <c r="AO115" s="440">
        <v>0</v>
      </c>
      <c r="AP115" s="441"/>
      <c r="AQ115" s="439">
        <f t="shared" si="233"/>
        <v>0</v>
      </c>
      <c r="AR115" s="634">
        <f t="shared" si="234"/>
        <v>0</v>
      </c>
      <c r="AS115" s="359">
        <f t="shared" si="235"/>
        <v>0</v>
      </c>
      <c r="AT115" s="359"/>
      <c r="AU115" s="357">
        <f t="shared" si="236"/>
        <v>0</v>
      </c>
      <c r="AV115" s="358"/>
      <c r="AW115" s="359">
        <f t="shared" si="237"/>
        <v>0</v>
      </c>
      <c r="AX115" s="360">
        <f t="shared" si="238"/>
        <v>0</v>
      </c>
    </row>
    <row r="116" spans="1:50">
      <c r="A116" s="222" t="s">
        <v>51</v>
      </c>
      <c r="B116" s="147"/>
      <c r="C116" s="147"/>
      <c r="D116" s="147"/>
      <c r="E116" s="147"/>
      <c r="F116" s="147"/>
      <c r="G116" s="147"/>
      <c r="H116" s="147"/>
      <c r="I116" s="147"/>
      <c r="J116" s="148"/>
      <c r="K116" s="148"/>
      <c r="L116" s="148"/>
      <c r="M116" s="148"/>
      <c r="N116" s="148"/>
      <c r="O116" s="391">
        <v>0</v>
      </c>
      <c r="P116" s="439"/>
      <c r="Q116" s="440">
        <v>0</v>
      </c>
      <c r="R116" s="439"/>
      <c r="S116" s="357">
        <f t="shared" ref="S116:S118" si="239">O116+Q116</f>
        <v>0</v>
      </c>
      <c r="T116" s="360">
        <f t="shared" si="226"/>
        <v>0</v>
      </c>
      <c r="U116" s="439">
        <v>0</v>
      </c>
      <c r="V116" s="441"/>
      <c r="W116" s="439">
        <v>0</v>
      </c>
      <c r="X116" s="439"/>
      <c r="Y116" s="357">
        <f t="shared" si="227"/>
        <v>0</v>
      </c>
      <c r="Z116" s="359">
        <f t="shared" si="228"/>
        <v>0</v>
      </c>
      <c r="AA116" s="391">
        <v>0</v>
      </c>
      <c r="AB116" s="392"/>
      <c r="AC116" s="439">
        <v>0</v>
      </c>
      <c r="AD116" s="439"/>
      <c r="AE116" s="357">
        <f t="shared" si="229"/>
        <v>0</v>
      </c>
      <c r="AF116" s="360">
        <f t="shared" si="230"/>
        <v>0</v>
      </c>
      <c r="AG116" s="439">
        <v>0</v>
      </c>
      <c r="AH116" s="392"/>
      <c r="AI116" s="439">
        <v>0</v>
      </c>
      <c r="AJ116" s="439"/>
      <c r="AK116" s="357">
        <f t="shared" si="231"/>
        <v>0</v>
      </c>
      <c r="AL116" s="359">
        <f t="shared" si="232"/>
        <v>0</v>
      </c>
      <c r="AM116" s="391">
        <v>0</v>
      </c>
      <c r="AN116" s="439"/>
      <c r="AO116" s="440">
        <v>0</v>
      </c>
      <c r="AP116" s="441"/>
      <c r="AQ116" s="439">
        <f t="shared" si="233"/>
        <v>0</v>
      </c>
      <c r="AR116" s="634">
        <f t="shared" si="234"/>
        <v>0</v>
      </c>
      <c r="AS116" s="359">
        <f t="shared" si="235"/>
        <v>0</v>
      </c>
      <c r="AT116" s="359"/>
      <c r="AU116" s="357">
        <f t="shared" si="236"/>
        <v>0</v>
      </c>
      <c r="AV116" s="358"/>
      <c r="AW116" s="359">
        <f t="shared" si="237"/>
        <v>0</v>
      </c>
      <c r="AX116" s="360">
        <f t="shared" si="238"/>
        <v>0</v>
      </c>
    </row>
    <row r="117" spans="1:50">
      <c r="A117" s="222" t="s">
        <v>51</v>
      </c>
      <c r="B117" s="147"/>
      <c r="C117" s="147"/>
      <c r="D117" s="147"/>
      <c r="E117" s="147"/>
      <c r="F117" s="147"/>
      <c r="G117" s="147"/>
      <c r="H117" s="147"/>
      <c r="I117" s="147"/>
      <c r="J117" s="148"/>
      <c r="K117" s="148"/>
      <c r="L117" s="148"/>
      <c r="M117" s="148"/>
      <c r="N117" s="148"/>
      <c r="O117" s="391">
        <v>0</v>
      </c>
      <c r="P117" s="439"/>
      <c r="Q117" s="440">
        <v>0</v>
      </c>
      <c r="R117" s="439"/>
      <c r="S117" s="357">
        <f t="shared" si="239"/>
        <v>0</v>
      </c>
      <c r="T117" s="360">
        <f t="shared" si="226"/>
        <v>0</v>
      </c>
      <c r="U117" s="439">
        <v>0</v>
      </c>
      <c r="V117" s="441"/>
      <c r="W117" s="439">
        <v>0</v>
      </c>
      <c r="X117" s="439"/>
      <c r="Y117" s="357">
        <f t="shared" si="227"/>
        <v>0</v>
      </c>
      <c r="Z117" s="359">
        <f t="shared" si="228"/>
        <v>0</v>
      </c>
      <c r="AA117" s="391">
        <v>0</v>
      </c>
      <c r="AB117" s="392"/>
      <c r="AC117" s="439">
        <v>0</v>
      </c>
      <c r="AD117" s="439"/>
      <c r="AE117" s="357">
        <f t="shared" si="229"/>
        <v>0</v>
      </c>
      <c r="AF117" s="360">
        <f t="shared" si="230"/>
        <v>0</v>
      </c>
      <c r="AG117" s="439">
        <v>0</v>
      </c>
      <c r="AH117" s="392"/>
      <c r="AI117" s="439">
        <v>0</v>
      </c>
      <c r="AJ117" s="439"/>
      <c r="AK117" s="357">
        <f t="shared" si="231"/>
        <v>0</v>
      </c>
      <c r="AL117" s="359">
        <f t="shared" si="232"/>
        <v>0</v>
      </c>
      <c r="AM117" s="391">
        <v>0</v>
      </c>
      <c r="AN117" s="439"/>
      <c r="AO117" s="440">
        <v>0</v>
      </c>
      <c r="AP117" s="441"/>
      <c r="AQ117" s="439">
        <f t="shared" si="233"/>
        <v>0</v>
      </c>
      <c r="AR117" s="634">
        <f t="shared" si="234"/>
        <v>0</v>
      </c>
      <c r="AS117" s="359">
        <f t="shared" si="235"/>
        <v>0</v>
      </c>
      <c r="AT117" s="359"/>
      <c r="AU117" s="357">
        <f t="shared" si="236"/>
        <v>0</v>
      </c>
      <c r="AV117" s="358"/>
      <c r="AW117" s="359">
        <f t="shared" si="237"/>
        <v>0</v>
      </c>
      <c r="AX117" s="360">
        <f t="shared" si="238"/>
        <v>0</v>
      </c>
    </row>
    <row r="118" spans="1:50">
      <c r="A118" s="223" t="s">
        <v>51</v>
      </c>
      <c r="B118" s="229"/>
      <c r="C118" s="229"/>
      <c r="D118" s="229"/>
      <c r="E118" s="229"/>
      <c r="F118" s="229"/>
      <c r="G118" s="229"/>
      <c r="H118" s="229"/>
      <c r="I118" s="229"/>
      <c r="J118" s="230"/>
      <c r="K118" s="230"/>
      <c r="L118" s="230"/>
      <c r="M118" s="230"/>
      <c r="N118" s="230"/>
      <c r="O118" s="444">
        <v>0</v>
      </c>
      <c r="P118" s="449"/>
      <c r="Q118" s="536">
        <v>0</v>
      </c>
      <c r="R118" s="449"/>
      <c r="S118" s="442">
        <f t="shared" si="239"/>
        <v>0</v>
      </c>
      <c r="T118" s="543">
        <f t="shared" si="226"/>
        <v>0</v>
      </c>
      <c r="U118" s="449">
        <v>0</v>
      </c>
      <c r="V118" s="491"/>
      <c r="W118" s="449">
        <v>0</v>
      </c>
      <c r="X118" s="449"/>
      <c r="Y118" s="442">
        <f t="shared" si="227"/>
        <v>0</v>
      </c>
      <c r="Z118" s="443">
        <f t="shared" si="228"/>
        <v>0</v>
      </c>
      <c r="AA118" s="444">
        <v>0</v>
      </c>
      <c r="AB118" s="445"/>
      <c r="AC118" s="449">
        <v>0</v>
      </c>
      <c r="AD118" s="449"/>
      <c r="AE118" s="442">
        <f t="shared" si="229"/>
        <v>0</v>
      </c>
      <c r="AF118" s="543">
        <f t="shared" si="230"/>
        <v>0</v>
      </c>
      <c r="AG118" s="449">
        <v>0</v>
      </c>
      <c r="AH118" s="445"/>
      <c r="AI118" s="449">
        <v>0</v>
      </c>
      <c r="AJ118" s="449"/>
      <c r="AK118" s="357">
        <f t="shared" si="231"/>
        <v>0</v>
      </c>
      <c r="AL118" s="359">
        <f t="shared" si="232"/>
        <v>0</v>
      </c>
      <c r="AM118" s="444">
        <v>0</v>
      </c>
      <c r="AN118" s="449"/>
      <c r="AO118" s="536">
        <v>0</v>
      </c>
      <c r="AP118" s="491"/>
      <c r="AQ118" s="439">
        <f t="shared" si="233"/>
        <v>0</v>
      </c>
      <c r="AR118" s="634">
        <f t="shared" si="234"/>
        <v>0</v>
      </c>
      <c r="AS118" s="443">
        <f t="shared" si="235"/>
        <v>0</v>
      </c>
      <c r="AT118" s="443"/>
      <c r="AU118" s="442">
        <f t="shared" si="236"/>
        <v>0</v>
      </c>
      <c r="AV118" s="567"/>
      <c r="AW118" s="359">
        <f t="shared" si="237"/>
        <v>0</v>
      </c>
      <c r="AX118" s="360">
        <f t="shared" si="238"/>
        <v>0</v>
      </c>
    </row>
    <row r="119" spans="1:50">
      <c r="A119" s="268" t="s">
        <v>73</v>
      </c>
      <c r="B119" s="269"/>
      <c r="C119" s="269"/>
      <c r="D119" s="269"/>
      <c r="E119" s="269"/>
      <c r="F119" s="269"/>
      <c r="G119" s="269"/>
      <c r="H119" s="269"/>
      <c r="I119" s="269"/>
      <c r="J119" s="269"/>
      <c r="K119" s="269"/>
      <c r="L119" s="269"/>
      <c r="M119" s="269"/>
      <c r="N119" s="269"/>
      <c r="O119" s="652">
        <f>SUM(O104:P118)</f>
        <v>0</v>
      </c>
      <c r="P119" s="653"/>
      <c r="Q119" s="654">
        <f>SUM(Q104:R118)</f>
        <v>0</v>
      </c>
      <c r="R119" s="653"/>
      <c r="S119" s="654">
        <f>SUM(S104:T118)</f>
        <v>0</v>
      </c>
      <c r="T119" s="655"/>
      <c r="U119" s="635">
        <f>SUM(U104:V118)</f>
        <v>0</v>
      </c>
      <c r="V119" s="636"/>
      <c r="W119" s="637">
        <f>SUM(W104:X118)</f>
        <v>0</v>
      </c>
      <c r="X119" s="636"/>
      <c r="Y119" s="637">
        <f>SUM(Y104:Z118)</f>
        <v>0</v>
      </c>
      <c r="Z119" s="635"/>
      <c r="AA119" s="652">
        <f>SUM(AA104:AB118)</f>
        <v>0</v>
      </c>
      <c r="AB119" s="653"/>
      <c r="AC119" s="654">
        <f>SUM(AC104:AD118)</f>
        <v>0</v>
      </c>
      <c r="AD119" s="653"/>
      <c r="AE119" s="654">
        <f>SUM(AE104:AF118)</f>
        <v>0</v>
      </c>
      <c r="AF119" s="655"/>
      <c r="AG119" s="635">
        <f>SUM(AG104:AH118)</f>
        <v>0</v>
      </c>
      <c r="AH119" s="636"/>
      <c r="AI119" s="637">
        <f>SUM(AI104:AJ118)</f>
        <v>0</v>
      </c>
      <c r="AJ119" s="636"/>
      <c r="AK119" s="638">
        <f>SUM(AK104:AL118)</f>
        <v>0</v>
      </c>
      <c r="AL119" s="656"/>
      <c r="AM119" s="652">
        <f>SUM(AM104:AN118)</f>
        <v>0</v>
      </c>
      <c r="AN119" s="653"/>
      <c r="AO119" s="654">
        <f>SUM(AO104:AP118)</f>
        <v>0</v>
      </c>
      <c r="AP119" s="653"/>
      <c r="AQ119" s="657">
        <f>SUM(AQ104:AR118)</f>
        <v>0</v>
      </c>
      <c r="AR119" s="658"/>
      <c r="AS119" s="635">
        <f>SUM(AS104:AT118)</f>
        <v>0</v>
      </c>
      <c r="AT119" s="636"/>
      <c r="AU119" s="637">
        <f>SUM(AU104:AV118)</f>
        <v>0</v>
      </c>
      <c r="AV119" s="636"/>
      <c r="AW119" s="638">
        <f>SUM(AW104:AX118)</f>
        <v>0</v>
      </c>
      <c r="AX119" s="639"/>
    </row>
    <row r="120" spans="1:50" s="127" customFormat="1" ht="5.25" customHeight="1">
      <c r="A120" s="640"/>
      <c r="B120" s="641"/>
      <c r="C120" s="641"/>
      <c r="D120" s="641"/>
      <c r="E120" s="641"/>
      <c r="F120" s="641"/>
      <c r="G120" s="641"/>
      <c r="H120" s="641"/>
      <c r="I120" s="641"/>
      <c r="J120" s="641"/>
      <c r="K120" s="641"/>
      <c r="L120" s="641"/>
      <c r="M120" s="641"/>
      <c r="N120" s="641"/>
      <c r="O120" s="650"/>
      <c r="P120" s="650"/>
      <c r="Q120" s="650"/>
      <c r="R120" s="650"/>
      <c r="S120" s="650"/>
      <c r="T120" s="650"/>
      <c r="U120" s="642"/>
      <c r="V120" s="642"/>
      <c r="W120" s="642"/>
      <c r="X120" s="642"/>
      <c r="Y120" s="642"/>
      <c r="Z120" s="642"/>
      <c r="AA120" s="650"/>
      <c r="AB120" s="650"/>
      <c r="AC120" s="650"/>
      <c r="AD120" s="650"/>
      <c r="AE120" s="650"/>
      <c r="AF120" s="650"/>
      <c r="AG120" s="642"/>
      <c r="AH120" s="642"/>
      <c r="AI120" s="642"/>
      <c r="AJ120" s="642"/>
      <c r="AK120" s="642"/>
      <c r="AL120" s="642"/>
      <c r="AM120" s="650"/>
      <c r="AN120" s="650"/>
      <c r="AO120" s="650"/>
      <c r="AP120" s="650"/>
      <c r="AQ120" s="650"/>
      <c r="AR120" s="650"/>
      <c r="AS120" s="642"/>
      <c r="AT120" s="642"/>
      <c r="AU120" s="642"/>
      <c r="AV120" s="642"/>
      <c r="AW120" s="642"/>
      <c r="AX120" s="643"/>
    </row>
    <row r="121" spans="1:50">
      <c r="A121" s="270" t="s">
        <v>74</v>
      </c>
      <c r="B121" s="271"/>
      <c r="C121" s="271"/>
      <c r="D121" s="271"/>
      <c r="E121" s="271"/>
      <c r="F121" s="271"/>
      <c r="G121" s="271"/>
      <c r="H121" s="271"/>
      <c r="I121" s="271"/>
      <c r="J121" s="271"/>
      <c r="K121" s="271"/>
      <c r="L121" s="271"/>
      <c r="M121" s="271"/>
      <c r="N121" s="271"/>
      <c r="O121" s="254"/>
      <c r="P121" s="255"/>
      <c r="Q121" s="255"/>
      <c r="R121" s="255"/>
      <c r="S121" s="255"/>
      <c r="T121" s="255"/>
      <c r="U121" s="254"/>
      <c r="V121" s="255"/>
      <c r="W121" s="255"/>
      <c r="X121" s="255"/>
      <c r="Y121" s="255"/>
      <c r="Z121" s="301"/>
      <c r="AA121" s="255"/>
      <c r="AB121" s="255"/>
      <c r="AC121" s="255"/>
      <c r="AD121" s="255"/>
      <c r="AE121" s="255"/>
      <c r="AF121" s="301"/>
      <c r="AG121" s="255"/>
      <c r="AH121" s="255"/>
      <c r="AI121" s="255"/>
      <c r="AJ121" s="255"/>
      <c r="AK121" s="255"/>
      <c r="AL121" s="301"/>
      <c r="AM121" s="255"/>
      <c r="AN121" s="255"/>
      <c r="AO121" s="255"/>
      <c r="AP121" s="255"/>
      <c r="AQ121" s="255"/>
      <c r="AR121" s="255"/>
      <c r="AS121" s="254"/>
      <c r="AT121" s="255"/>
      <c r="AU121" s="255"/>
      <c r="AV121" s="255"/>
      <c r="AW121" s="255"/>
      <c r="AX121" s="301"/>
    </row>
    <row r="122" spans="1:50" ht="12.75" customHeight="1">
      <c r="A122" s="518" t="s">
        <v>75</v>
      </c>
      <c r="B122" s="520" t="s">
        <v>76</v>
      </c>
      <c r="C122" s="521"/>
      <c r="D122" s="522"/>
      <c r="E122" s="153"/>
      <c r="F122" s="154"/>
      <c r="G122" s="154"/>
      <c r="H122" s="154"/>
      <c r="I122" s="154"/>
      <c r="J122" s="154"/>
      <c r="K122" s="154"/>
      <c r="L122" s="154"/>
      <c r="M122" s="154"/>
      <c r="N122" s="155" t="s">
        <v>77</v>
      </c>
      <c r="O122" s="436">
        <v>0</v>
      </c>
      <c r="P122" s="420"/>
      <c r="Q122" s="465"/>
      <c r="R122" s="411"/>
      <c r="S122" s="428">
        <f>O122+Q122</f>
        <v>0</v>
      </c>
      <c r="T122" s="435">
        <f t="shared" ref="T122:T124" si="240">P122+R122</f>
        <v>0</v>
      </c>
      <c r="U122" s="436">
        <v>0</v>
      </c>
      <c r="V122" s="438"/>
      <c r="W122" s="411"/>
      <c r="X122" s="412"/>
      <c r="Y122" s="428">
        <f>U122+W122</f>
        <v>0</v>
      </c>
      <c r="Z122" s="429">
        <f t="shared" ref="Z122:Z145" si="241">V122+X122</f>
        <v>0</v>
      </c>
      <c r="AA122" s="420">
        <v>0</v>
      </c>
      <c r="AB122" s="421"/>
      <c r="AC122" s="465"/>
      <c r="AD122" s="412"/>
      <c r="AE122" s="428">
        <f>AA122+AC122</f>
        <v>0</v>
      </c>
      <c r="AF122" s="429">
        <f t="shared" ref="AF122:AF145" si="242">AB122+AD122</f>
        <v>0</v>
      </c>
      <c r="AG122" s="420">
        <v>0</v>
      </c>
      <c r="AH122" s="421"/>
      <c r="AI122" s="465"/>
      <c r="AJ122" s="412"/>
      <c r="AK122" s="428">
        <f>AG122+AI122</f>
        <v>0</v>
      </c>
      <c r="AL122" s="429">
        <f t="shared" ref="AL122:AL145" si="243">AH122+AJ122</f>
        <v>0</v>
      </c>
      <c r="AM122" s="420">
        <v>0</v>
      </c>
      <c r="AN122" s="420"/>
      <c r="AO122" s="465"/>
      <c r="AP122" s="412"/>
      <c r="AQ122" s="435">
        <f>AM122+AO122</f>
        <v>0</v>
      </c>
      <c r="AR122" s="435">
        <f t="shared" ref="AR122:AR145" si="244">AN122+AP122</f>
        <v>0</v>
      </c>
      <c r="AS122" s="436">
        <f t="shared" ref="AS122:AS124" si="245">O122+U122+AA122+AG122+AM122</f>
        <v>0</v>
      </c>
      <c r="AT122" s="420"/>
      <c r="AU122" s="465"/>
      <c r="AV122" s="412"/>
      <c r="AW122" s="435">
        <f>AS122+AU122</f>
        <v>0</v>
      </c>
      <c r="AX122" s="429">
        <f t="shared" ref="AX122:AX145" si="246">AT122+AV122</f>
        <v>0</v>
      </c>
    </row>
    <row r="123" spans="1:50">
      <c r="A123" s="518"/>
      <c r="B123" s="520"/>
      <c r="C123" s="521"/>
      <c r="D123" s="522"/>
      <c r="E123" s="156"/>
      <c r="F123" s="157"/>
      <c r="G123" s="157"/>
      <c r="H123" s="157"/>
      <c r="I123" s="157"/>
      <c r="J123" s="157"/>
      <c r="K123" s="157"/>
      <c r="L123" s="157"/>
      <c r="M123" s="157"/>
      <c r="N123" s="157" t="s">
        <v>78</v>
      </c>
      <c r="O123" s="463">
        <v>0</v>
      </c>
      <c r="P123" s="430"/>
      <c r="Q123" s="460"/>
      <c r="R123" s="409"/>
      <c r="S123" s="424">
        <f>O123+Q123</f>
        <v>0</v>
      </c>
      <c r="T123" s="493">
        <f t="shared" si="240"/>
        <v>0</v>
      </c>
      <c r="U123" s="463">
        <v>0</v>
      </c>
      <c r="V123" s="464"/>
      <c r="W123" s="409"/>
      <c r="X123" s="410"/>
      <c r="Y123" s="424">
        <f>U123+W123</f>
        <v>0</v>
      </c>
      <c r="Z123" s="425">
        <f t="shared" si="241"/>
        <v>0</v>
      </c>
      <c r="AA123" s="430">
        <v>0</v>
      </c>
      <c r="AB123" s="431"/>
      <c r="AC123" s="460"/>
      <c r="AD123" s="410"/>
      <c r="AE123" s="424">
        <f>AA123+AC123</f>
        <v>0</v>
      </c>
      <c r="AF123" s="425">
        <f t="shared" si="242"/>
        <v>0</v>
      </c>
      <c r="AG123" s="430">
        <v>0</v>
      </c>
      <c r="AH123" s="431"/>
      <c r="AI123" s="460"/>
      <c r="AJ123" s="410"/>
      <c r="AK123" s="424">
        <f>AG123+AI123</f>
        <v>0</v>
      </c>
      <c r="AL123" s="425">
        <f t="shared" si="243"/>
        <v>0</v>
      </c>
      <c r="AM123" s="430">
        <v>0</v>
      </c>
      <c r="AN123" s="430"/>
      <c r="AO123" s="460"/>
      <c r="AP123" s="410"/>
      <c r="AQ123" s="493">
        <f>AM123+AO123</f>
        <v>0</v>
      </c>
      <c r="AR123" s="493">
        <f t="shared" si="244"/>
        <v>0</v>
      </c>
      <c r="AS123" s="463">
        <f t="shared" si="245"/>
        <v>0</v>
      </c>
      <c r="AT123" s="430"/>
      <c r="AU123" s="460"/>
      <c r="AV123" s="410"/>
      <c r="AW123" s="493">
        <f>AS123+AU123</f>
        <v>0</v>
      </c>
      <c r="AX123" s="425">
        <f t="shared" si="246"/>
        <v>0</v>
      </c>
    </row>
    <row r="124" spans="1:50" s="159" customFormat="1">
      <c r="A124" s="518"/>
      <c r="B124" s="520"/>
      <c r="C124" s="521"/>
      <c r="D124" s="522"/>
      <c r="E124" s="262"/>
      <c r="F124" s="162"/>
      <c r="G124" s="162"/>
      <c r="H124" s="162"/>
      <c r="I124" s="162"/>
      <c r="J124" s="162"/>
      <c r="K124" s="162"/>
      <c r="L124" s="162"/>
      <c r="M124" s="162"/>
      <c r="N124" s="167" t="s">
        <v>79</v>
      </c>
      <c r="O124" s="458">
        <f>SUM(O122:P123)</f>
        <v>0</v>
      </c>
      <c r="P124" s="459"/>
      <c r="Q124" s="460"/>
      <c r="R124" s="409"/>
      <c r="S124" s="426">
        <f>O124+Q124</f>
        <v>0</v>
      </c>
      <c r="T124" s="434">
        <f t="shared" si="240"/>
        <v>0</v>
      </c>
      <c r="U124" s="461">
        <f>SUM(U122:V123)</f>
        <v>0</v>
      </c>
      <c r="V124" s="462"/>
      <c r="W124" s="409"/>
      <c r="X124" s="410"/>
      <c r="Y124" s="426">
        <f>U124+W124</f>
        <v>0</v>
      </c>
      <c r="Z124" s="427">
        <f t="shared" si="241"/>
        <v>0</v>
      </c>
      <c r="AA124" s="432">
        <f t="shared" ref="AA124" si="247">SUM(AA122:AB123)</f>
        <v>0</v>
      </c>
      <c r="AB124" s="433"/>
      <c r="AC124" s="460"/>
      <c r="AD124" s="410"/>
      <c r="AE124" s="426">
        <f>AA124+AC124</f>
        <v>0</v>
      </c>
      <c r="AF124" s="427">
        <f t="shared" si="242"/>
        <v>0</v>
      </c>
      <c r="AG124" s="432">
        <f t="shared" ref="AG124" si="248">SUM(AG122:AH123)</f>
        <v>0</v>
      </c>
      <c r="AH124" s="433"/>
      <c r="AI124" s="460"/>
      <c r="AJ124" s="410"/>
      <c r="AK124" s="426">
        <f>AG124+AI124</f>
        <v>0</v>
      </c>
      <c r="AL124" s="427">
        <f t="shared" si="243"/>
        <v>0</v>
      </c>
      <c r="AM124" s="432">
        <f t="shared" ref="AM124" si="249">SUM(AM122:AN123)</f>
        <v>0</v>
      </c>
      <c r="AN124" s="434"/>
      <c r="AO124" s="460"/>
      <c r="AP124" s="410"/>
      <c r="AQ124" s="432">
        <f>AM124+AO124</f>
        <v>0</v>
      </c>
      <c r="AR124" s="434">
        <f t="shared" si="244"/>
        <v>0</v>
      </c>
      <c r="AS124" s="461">
        <f t="shared" si="245"/>
        <v>0</v>
      </c>
      <c r="AT124" s="434"/>
      <c r="AU124" s="460"/>
      <c r="AV124" s="410"/>
      <c r="AW124" s="432">
        <f>AS124+AU124</f>
        <v>0</v>
      </c>
      <c r="AX124" s="427">
        <f t="shared" si="246"/>
        <v>0</v>
      </c>
    </row>
    <row r="125" spans="1:50" ht="12.75" customHeight="1">
      <c r="A125" s="518" t="s">
        <v>80</v>
      </c>
      <c r="B125" s="520" t="s">
        <v>81</v>
      </c>
      <c r="C125" s="521"/>
      <c r="D125" s="522"/>
      <c r="E125" s="153"/>
      <c r="F125" s="154"/>
      <c r="G125" s="154"/>
      <c r="H125" s="154"/>
      <c r="I125" s="154"/>
      <c r="J125" s="154"/>
      <c r="K125" s="154"/>
      <c r="L125" s="154"/>
      <c r="M125" s="154"/>
      <c r="N125" s="155" t="s">
        <v>77</v>
      </c>
      <c r="O125" s="436">
        <v>0</v>
      </c>
      <c r="P125" s="420"/>
      <c r="Q125" s="465"/>
      <c r="R125" s="411"/>
      <c r="S125" s="428">
        <f>O125+Q125</f>
        <v>0</v>
      </c>
      <c r="T125" s="435">
        <f t="shared" ref="T125:T145" si="250">P125+R125</f>
        <v>0</v>
      </c>
      <c r="U125" s="436">
        <v>0</v>
      </c>
      <c r="V125" s="438"/>
      <c r="W125" s="411"/>
      <c r="X125" s="412"/>
      <c r="Y125" s="428">
        <f>U125+W125</f>
        <v>0</v>
      </c>
      <c r="Z125" s="429">
        <f t="shared" si="241"/>
        <v>0</v>
      </c>
      <c r="AA125" s="420">
        <v>0</v>
      </c>
      <c r="AB125" s="421"/>
      <c r="AC125" s="465"/>
      <c r="AD125" s="412"/>
      <c r="AE125" s="428">
        <f>AA125+AC125</f>
        <v>0</v>
      </c>
      <c r="AF125" s="429">
        <f t="shared" si="242"/>
        <v>0</v>
      </c>
      <c r="AG125" s="420">
        <v>0</v>
      </c>
      <c r="AH125" s="421"/>
      <c r="AI125" s="465"/>
      <c r="AJ125" s="412"/>
      <c r="AK125" s="428">
        <f>AG125+AI125</f>
        <v>0</v>
      </c>
      <c r="AL125" s="429">
        <f t="shared" si="243"/>
        <v>0</v>
      </c>
      <c r="AM125" s="420">
        <v>0</v>
      </c>
      <c r="AN125" s="420"/>
      <c r="AO125" s="465"/>
      <c r="AP125" s="412"/>
      <c r="AQ125" s="435">
        <f>AM125+AO125</f>
        <v>0</v>
      </c>
      <c r="AR125" s="435">
        <f t="shared" si="244"/>
        <v>0</v>
      </c>
      <c r="AS125" s="436">
        <f t="shared" ref="AS125:AS145" si="251">O125+U125+AA125+AG125+AM125</f>
        <v>0</v>
      </c>
      <c r="AT125" s="420"/>
      <c r="AU125" s="465"/>
      <c r="AV125" s="412"/>
      <c r="AW125" s="435">
        <f>AS125+AU125</f>
        <v>0</v>
      </c>
      <c r="AX125" s="429">
        <f t="shared" si="246"/>
        <v>0</v>
      </c>
    </row>
    <row r="126" spans="1:50" ht="12.75" customHeight="1">
      <c r="A126" s="518"/>
      <c r="B126" s="520"/>
      <c r="C126" s="521"/>
      <c r="D126" s="522"/>
      <c r="E126" s="156"/>
      <c r="F126" s="157"/>
      <c r="G126" s="157"/>
      <c r="H126" s="157"/>
      <c r="I126" s="157"/>
      <c r="J126" s="157"/>
      <c r="K126" s="157"/>
      <c r="L126" s="157"/>
      <c r="M126" s="157"/>
      <c r="N126" s="157" t="s">
        <v>78</v>
      </c>
      <c r="O126" s="463">
        <v>0</v>
      </c>
      <c r="P126" s="430"/>
      <c r="Q126" s="460"/>
      <c r="R126" s="409"/>
      <c r="S126" s="424">
        <f>O126+Q126</f>
        <v>0</v>
      </c>
      <c r="T126" s="493">
        <f t="shared" si="250"/>
        <v>0</v>
      </c>
      <c r="U126" s="463">
        <v>0</v>
      </c>
      <c r="V126" s="464"/>
      <c r="W126" s="409"/>
      <c r="X126" s="410"/>
      <c r="Y126" s="424">
        <f>U126+W126</f>
        <v>0</v>
      </c>
      <c r="Z126" s="425">
        <f t="shared" si="241"/>
        <v>0</v>
      </c>
      <c r="AA126" s="430">
        <v>0</v>
      </c>
      <c r="AB126" s="431"/>
      <c r="AC126" s="460"/>
      <c r="AD126" s="410"/>
      <c r="AE126" s="424">
        <f>AA126+AC126</f>
        <v>0</v>
      </c>
      <c r="AF126" s="425">
        <f t="shared" si="242"/>
        <v>0</v>
      </c>
      <c r="AG126" s="430">
        <v>0</v>
      </c>
      <c r="AH126" s="431"/>
      <c r="AI126" s="460"/>
      <c r="AJ126" s="410"/>
      <c r="AK126" s="424">
        <f>AG126+AI126</f>
        <v>0</v>
      </c>
      <c r="AL126" s="425">
        <f t="shared" si="243"/>
        <v>0</v>
      </c>
      <c r="AM126" s="430">
        <v>0</v>
      </c>
      <c r="AN126" s="430"/>
      <c r="AO126" s="460"/>
      <c r="AP126" s="410"/>
      <c r="AQ126" s="493">
        <f>AM126+AO126</f>
        <v>0</v>
      </c>
      <c r="AR126" s="493">
        <f t="shared" si="244"/>
        <v>0</v>
      </c>
      <c r="AS126" s="463">
        <f t="shared" si="251"/>
        <v>0</v>
      </c>
      <c r="AT126" s="430"/>
      <c r="AU126" s="460"/>
      <c r="AV126" s="410"/>
      <c r="AW126" s="493">
        <f>AS126+AU126</f>
        <v>0</v>
      </c>
      <c r="AX126" s="425">
        <f t="shared" si="246"/>
        <v>0</v>
      </c>
    </row>
    <row r="127" spans="1:50" ht="12.75" customHeight="1">
      <c r="A127" s="518"/>
      <c r="B127" s="520"/>
      <c r="C127" s="521"/>
      <c r="D127" s="522"/>
      <c r="E127" s="262"/>
      <c r="F127" s="162"/>
      <c r="G127" s="162"/>
      <c r="H127" s="162"/>
      <c r="I127" s="162"/>
      <c r="J127" s="162"/>
      <c r="K127" s="162"/>
      <c r="L127" s="162"/>
      <c r="M127" s="162"/>
      <c r="N127" s="167" t="s">
        <v>79</v>
      </c>
      <c r="O127" s="458">
        <f>SUM(O125:P126)</f>
        <v>0</v>
      </c>
      <c r="P127" s="459"/>
      <c r="Q127" s="460"/>
      <c r="R127" s="409"/>
      <c r="S127" s="426">
        <f>O127+Q127</f>
        <v>0</v>
      </c>
      <c r="T127" s="434">
        <f t="shared" si="250"/>
        <v>0</v>
      </c>
      <c r="U127" s="461">
        <f>SUM(U125:V126)</f>
        <v>0</v>
      </c>
      <c r="V127" s="462"/>
      <c r="W127" s="409"/>
      <c r="X127" s="410"/>
      <c r="Y127" s="426">
        <f>U127+W127</f>
        <v>0</v>
      </c>
      <c r="Z127" s="427">
        <f t="shared" si="241"/>
        <v>0</v>
      </c>
      <c r="AA127" s="432">
        <f t="shared" ref="AA127" si="252">SUM(AA125:AB126)</f>
        <v>0</v>
      </c>
      <c r="AB127" s="433"/>
      <c r="AC127" s="460"/>
      <c r="AD127" s="410"/>
      <c r="AE127" s="426">
        <f>AA127+AC127</f>
        <v>0</v>
      </c>
      <c r="AF127" s="427">
        <f t="shared" si="242"/>
        <v>0</v>
      </c>
      <c r="AG127" s="432">
        <f t="shared" ref="AG127" si="253">SUM(AG125:AH126)</f>
        <v>0</v>
      </c>
      <c r="AH127" s="433"/>
      <c r="AI127" s="460"/>
      <c r="AJ127" s="410"/>
      <c r="AK127" s="426">
        <f>AG127+AI127</f>
        <v>0</v>
      </c>
      <c r="AL127" s="427">
        <f t="shared" si="243"/>
        <v>0</v>
      </c>
      <c r="AM127" s="432">
        <f t="shared" ref="AM127" si="254">SUM(AM125:AN126)</f>
        <v>0</v>
      </c>
      <c r="AN127" s="434"/>
      <c r="AO127" s="460"/>
      <c r="AP127" s="410"/>
      <c r="AQ127" s="432">
        <f>AM127+AO127</f>
        <v>0</v>
      </c>
      <c r="AR127" s="434">
        <f t="shared" si="244"/>
        <v>0</v>
      </c>
      <c r="AS127" s="461">
        <f t="shared" si="251"/>
        <v>0</v>
      </c>
      <c r="AT127" s="434"/>
      <c r="AU127" s="460"/>
      <c r="AV127" s="410"/>
      <c r="AW127" s="432">
        <f>AS127+AU127</f>
        <v>0</v>
      </c>
      <c r="AX127" s="427">
        <f t="shared" si="246"/>
        <v>0</v>
      </c>
    </row>
    <row r="128" spans="1:50" s="159" customFormat="1" ht="12.75" customHeight="1">
      <c r="A128" s="518" t="s">
        <v>82</v>
      </c>
      <c r="B128" s="520" t="s">
        <v>83</v>
      </c>
      <c r="C128" s="521"/>
      <c r="D128" s="521"/>
      <c r="E128" s="154"/>
      <c r="F128" s="154"/>
      <c r="G128" s="154"/>
      <c r="H128" s="154"/>
      <c r="I128" s="154"/>
      <c r="J128" s="154"/>
      <c r="K128" s="154"/>
      <c r="L128" s="154"/>
      <c r="M128" s="154"/>
      <c r="N128" s="155" t="s">
        <v>77</v>
      </c>
      <c r="O128" s="436">
        <v>0</v>
      </c>
      <c r="P128" s="420"/>
      <c r="Q128" s="465"/>
      <c r="R128" s="411"/>
      <c r="S128" s="428">
        <f>O128+Q128</f>
        <v>0</v>
      </c>
      <c r="T128" s="435">
        <f t="shared" si="250"/>
        <v>0</v>
      </c>
      <c r="U128" s="436">
        <v>0</v>
      </c>
      <c r="V128" s="438"/>
      <c r="W128" s="411"/>
      <c r="X128" s="412"/>
      <c r="Y128" s="428">
        <f>U128+W128</f>
        <v>0</v>
      </c>
      <c r="Z128" s="429">
        <f t="shared" si="241"/>
        <v>0</v>
      </c>
      <c r="AA128" s="420">
        <v>0</v>
      </c>
      <c r="AB128" s="421"/>
      <c r="AC128" s="465"/>
      <c r="AD128" s="412"/>
      <c r="AE128" s="428">
        <f>AA128+AC128</f>
        <v>0</v>
      </c>
      <c r="AF128" s="429">
        <f t="shared" si="242"/>
        <v>0</v>
      </c>
      <c r="AG128" s="420">
        <v>0</v>
      </c>
      <c r="AH128" s="421"/>
      <c r="AI128" s="465"/>
      <c r="AJ128" s="412"/>
      <c r="AK128" s="428">
        <f>AG128+AI128</f>
        <v>0</v>
      </c>
      <c r="AL128" s="429">
        <f t="shared" si="243"/>
        <v>0</v>
      </c>
      <c r="AM128" s="420">
        <v>0</v>
      </c>
      <c r="AN128" s="420"/>
      <c r="AO128" s="465"/>
      <c r="AP128" s="412"/>
      <c r="AQ128" s="435">
        <f>AM128+AO128</f>
        <v>0</v>
      </c>
      <c r="AR128" s="435">
        <f t="shared" si="244"/>
        <v>0</v>
      </c>
      <c r="AS128" s="436">
        <f t="shared" si="251"/>
        <v>0</v>
      </c>
      <c r="AT128" s="420"/>
      <c r="AU128" s="465"/>
      <c r="AV128" s="412"/>
      <c r="AW128" s="435">
        <f>AS128+AU128</f>
        <v>0</v>
      </c>
      <c r="AX128" s="429">
        <f t="shared" si="246"/>
        <v>0</v>
      </c>
    </row>
    <row r="129" spans="1:50" s="159" customFormat="1" ht="12.75" customHeight="1">
      <c r="A129" s="518"/>
      <c r="B129" s="520"/>
      <c r="C129" s="521"/>
      <c r="D129" s="521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 t="s">
        <v>78</v>
      </c>
      <c r="O129" s="463">
        <v>0</v>
      </c>
      <c r="P129" s="430"/>
      <c r="Q129" s="460"/>
      <c r="R129" s="409"/>
      <c r="S129" s="424">
        <f>O129+Q129</f>
        <v>0</v>
      </c>
      <c r="T129" s="493">
        <f t="shared" si="250"/>
        <v>0</v>
      </c>
      <c r="U129" s="463">
        <v>0</v>
      </c>
      <c r="V129" s="464"/>
      <c r="W129" s="409"/>
      <c r="X129" s="410"/>
      <c r="Y129" s="424">
        <f>U129+W129</f>
        <v>0</v>
      </c>
      <c r="Z129" s="425">
        <f t="shared" si="241"/>
        <v>0</v>
      </c>
      <c r="AA129" s="430">
        <v>0</v>
      </c>
      <c r="AB129" s="431"/>
      <c r="AC129" s="460"/>
      <c r="AD129" s="410"/>
      <c r="AE129" s="424">
        <f>AA129+AC129</f>
        <v>0</v>
      </c>
      <c r="AF129" s="425">
        <f t="shared" si="242"/>
        <v>0</v>
      </c>
      <c r="AG129" s="430">
        <v>0</v>
      </c>
      <c r="AH129" s="431"/>
      <c r="AI129" s="460"/>
      <c r="AJ129" s="410"/>
      <c r="AK129" s="424">
        <f>AG129+AI129</f>
        <v>0</v>
      </c>
      <c r="AL129" s="425">
        <f t="shared" si="243"/>
        <v>0</v>
      </c>
      <c r="AM129" s="430">
        <v>0</v>
      </c>
      <c r="AN129" s="430"/>
      <c r="AO129" s="460"/>
      <c r="AP129" s="410"/>
      <c r="AQ129" s="493">
        <f>AM129+AO129</f>
        <v>0</v>
      </c>
      <c r="AR129" s="493">
        <f t="shared" si="244"/>
        <v>0</v>
      </c>
      <c r="AS129" s="463">
        <f t="shared" si="251"/>
        <v>0</v>
      </c>
      <c r="AT129" s="430"/>
      <c r="AU129" s="460"/>
      <c r="AV129" s="410"/>
      <c r="AW129" s="493">
        <f>AS129+AU129</f>
        <v>0</v>
      </c>
      <c r="AX129" s="425">
        <f t="shared" si="246"/>
        <v>0</v>
      </c>
    </row>
    <row r="130" spans="1:50" s="159" customFormat="1" ht="12.75" customHeight="1">
      <c r="A130" s="518"/>
      <c r="B130" s="520"/>
      <c r="C130" s="521"/>
      <c r="D130" s="521"/>
      <c r="E130" s="162"/>
      <c r="F130" s="162"/>
      <c r="G130" s="162"/>
      <c r="H130" s="162"/>
      <c r="I130" s="162"/>
      <c r="J130" s="162"/>
      <c r="K130" s="162"/>
      <c r="L130" s="162"/>
      <c r="M130" s="162"/>
      <c r="N130" s="167" t="s">
        <v>79</v>
      </c>
      <c r="O130" s="458">
        <f>SUM(O128:P129)</f>
        <v>0</v>
      </c>
      <c r="P130" s="459"/>
      <c r="Q130" s="460"/>
      <c r="R130" s="409"/>
      <c r="S130" s="426">
        <f>O130+Q130</f>
        <v>0</v>
      </c>
      <c r="T130" s="434">
        <f t="shared" si="250"/>
        <v>0</v>
      </c>
      <c r="U130" s="461">
        <f>SUM(U128:V129)</f>
        <v>0</v>
      </c>
      <c r="V130" s="462"/>
      <c r="W130" s="409"/>
      <c r="X130" s="410"/>
      <c r="Y130" s="426">
        <f>U130+W130</f>
        <v>0</v>
      </c>
      <c r="Z130" s="427">
        <f t="shared" si="241"/>
        <v>0</v>
      </c>
      <c r="AA130" s="432">
        <f t="shared" ref="AA130" si="255">SUM(AA128:AB129)</f>
        <v>0</v>
      </c>
      <c r="AB130" s="433"/>
      <c r="AC130" s="460"/>
      <c r="AD130" s="410"/>
      <c r="AE130" s="426">
        <f>AA130+AC130</f>
        <v>0</v>
      </c>
      <c r="AF130" s="427">
        <f t="shared" si="242"/>
        <v>0</v>
      </c>
      <c r="AG130" s="432">
        <f t="shared" ref="AG130" si="256">SUM(AG128:AH129)</f>
        <v>0</v>
      </c>
      <c r="AH130" s="433"/>
      <c r="AI130" s="460"/>
      <c r="AJ130" s="410"/>
      <c r="AK130" s="426">
        <f>AG130+AI130</f>
        <v>0</v>
      </c>
      <c r="AL130" s="427">
        <f t="shared" si="243"/>
        <v>0</v>
      </c>
      <c r="AM130" s="432">
        <f t="shared" ref="AM130" si="257">SUM(AM128:AN129)</f>
        <v>0</v>
      </c>
      <c r="AN130" s="434"/>
      <c r="AO130" s="460"/>
      <c r="AP130" s="410"/>
      <c r="AQ130" s="432">
        <f>AM130+AO130</f>
        <v>0</v>
      </c>
      <c r="AR130" s="434">
        <f t="shared" si="244"/>
        <v>0</v>
      </c>
      <c r="AS130" s="461">
        <f t="shared" si="251"/>
        <v>0</v>
      </c>
      <c r="AT130" s="434"/>
      <c r="AU130" s="460"/>
      <c r="AV130" s="410"/>
      <c r="AW130" s="432">
        <f>AS130+AU130</f>
        <v>0</v>
      </c>
      <c r="AX130" s="427">
        <f t="shared" si="246"/>
        <v>0</v>
      </c>
    </row>
    <row r="131" spans="1:50" s="159" customFormat="1" ht="12.75" hidden="1" customHeight="1" outlineLevel="1">
      <c r="A131" s="518" t="s">
        <v>84</v>
      </c>
      <c r="B131" s="520" t="s">
        <v>85</v>
      </c>
      <c r="C131" s="521"/>
      <c r="D131" s="521"/>
      <c r="E131" s="154"/>
      <c r="F131" s="154"/>
      <c r="G131" s="154"/>
      <c r="H131" s="154"/>
      <c r="I131" s="154"/>
      <c r="J131" s="154"/>
      <c r="K131" s="154"/>
      <c r="L131" s="154"/>
      <c r="M131" s="154"/>
      <c r="N131" s="155" t="s">
        <v>77</v>
      </c>
      <c r="O131" s="436">
        <v>0</v>
      </c>
      <c r="P131" s="420"/>
      <c r="Q131" s="465"/>
      <c r="R131" s="411"/>
      <c r="S131" s="428">
        <f>O131+Q131</f>
        <v>0</v>
      </c>
      <c r="T131" s="435">
        <f t="shared" si="250"/>
        <v>0</v>
      </c>
      <c r="U131" s="436">
        <v>0</v>
      </c>
      <c r="V131" s="438"/>
      <c r="W131" s="411"/>
      <c r="X131" s="412"/>
      <c r="Y131" s="428">
        <f>U131+W131</f>
        <v>0</v>
      </c>
      <c r="Z131" s="429">
        <f t="shared" si="241"/>
        <v>0</v>
      </c>
      <c r="AA131" s="420">
        <v>0</v>
      </c>
      <c r="AB131" s="421"/>
      <c r="AC131" s="465"/>
      <c r="AD131" s="412"/>
      <c r="AE131" s="428">
        <f>AA131+AC131</f>
        <v>0</v>
      </c>
      <c r="AF131" s="429">
        <f t="shared" si="242"/>
        <v>0</v>
      </c>
      <c r="AG131" s="420">
        <v>0</v>
      </c>
      <c r="AH131" s="421"/>
      <c r="AI131" s="465"/>
      <c r="AJ131" s="412"/>
      <c r="AK131" s="428">
        <f>AG131+AI131</f>
        <v>0</v>
      </c>
      <c r="AL131" s="429">
        <f t="shared" si="243"/>
        <v>0</v>
      </c>
      <c r="AM131" s="420">
        <v>0</v>
      </c>
      <c r="AN131" s="420"/>
      <c r="AO131" s="465"/>
      <c r="AP131" s="412"/>
      <c r="AQ131" s="435">
        <f>AM131+AO131</f>
        <v>0</v>
      </c>
      <c r="AR131" s="435">
        <f t="shared" si="244"/>
        <v>0</v>
      </c>
      <c r="AS131" s="436">
        <f t="shared" si="251"/>
        <v>0</v>
      </c>
      <c r="AT131" s="420"/>
      <c r="AU131" s="465"/>
      <c r="AV131" s="412"/>
      <c r="AW131" s="435">
        <f>AS131+AU131</f>
        <v>0</v>
      </c>
      <c r="AX131" s="429">
        <f t="shared" si="246"/>
        <v>0</v>
      </c>
    </row>
    <row r="132" spans="1:50" s="159" customFormat="1" ht="12.75" hidden="1" customHeight="1" outlineLevel="1">
      <c r="A132" s="518"/>
      <c r="B132" s="520"/>
      <c r="C132" s="521"/>
      <c r="D132" s="521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 t="s">
        <v>78</v>
      </c>
      <c r="O132" s="463">
        <v>0</v>
      </c>
      <c r="P132" s="430"/>
      <c r="Q132" s="460"/>
      <c r="R132" s="409"/>
      <c r="S132" s="424">
        <f>O132+Q132</f>
        <v>0</v>
      </c>
      <c r="T132" s="493">
        <f t="shared" si="250"/>
        <v>0</v>
      </c>
      <c r="U132" s="463">
        <v>0</v>
      </c>
      <c r="V132" s="464"/>
      <c r="W132" s="409"/>
      <c r="X132" s="410"/>
      <c r="Y132" s="424">
        <f>U132+W132</f>
        <v>0</v>
      </c>
      <c r="Z132" s="425">
        <f t="shared" si="241"/>
        <v>0</v>
      </c>
      <c r="AA132" s="430">
        <v>0</v>
      </c>
      <c r="AB132" s="431"/>
      <c r="AC132" s="460"/>
      <c r="AD132" s="410"/>
      <c r="AE132" s="424">
        <f>AA132+AC132</f>
        <v>0</v>
      </c>
      <c r="AF132" s="425">
        <f t="shared" si="242"/>
        <v>0</v>
      </c>
      <c r="AG132" s="430">
        <v>0</v>
      </c>
      <c r="AH132" s="431"/>
      <c r="AI132" s="460"/>
      <c r="AJ132" s="410"/>
      <c r="AK132" s="424">
        <f>AG132+AI132</f>
        <v>0</v>
      </c>
      <c r="AL132" s="425">
        <f t="shared" si="243"/>
        <v>0</v>
      </c>
      <c r="AM132" s="430">
        <v>0</v>
      </c>
      <c r="AN132" s="430"/>
      <c r="AO132" s="460"/>
      <c r="AP132" s="410"/>
      <c r="AQ132" s="493">
        <f>AM132+AO132</f>
        <v>0</v>
      </c>
      <c r="AR132" s="493">
        <f t="shared" si="244"/>
        <v>0</v>
      </c>
      <c r="AS132" s="463">
        <f t="shared" si="251"/>
        <v>0</v>
      </c>
      <c r="AT132" s="430"/>
      <c r="AU132" s="460"/>
      <c r="AV132" s="410"/>
      <c r="AW132" s="493">
        <f>AS132+AU132</f>
        <v>0</v>
      </c>
      <c r="AX132" s="425">
        <f t="shared" si="246"/>
        <v>0</v>
      </c>
    </row>
    <row r="133" spans="1:50" s="159" customFormat="1" ht="12.75" hidden="1" customHeight="1" outlineLevel="1">
      <c r="A133" s="518"/>
      <c r="B133" s="520"/>
      <c r="C133" s="521"/>
      <c r="D133" s="521"/>
      <c r="E133" s="162"/>
      <c r="F133" s="162"/>
      <c r="G133" s="162"/>
      <c r="H133" s="162"/>
      <c r="I133" s="162"/>
      <c r="J133" s="162"/>
      <c r="K133" s="162"/>
      <c r="L133" s="162"/>
      <c r="M133" s="162"/>
      <c r="N133" s="167" t="s">
        <v>79</v>
      </c>
      <c r="O133" s="458">
        <f>SUM(O131:P132)</f>
        <v>0</v>
      </c>
      <c r="P133" s="459"/>
      <c r="Q133" s="460"/>
      <c r="R133" s="409"/>
      <c r="S133" s="426">
        <f>O133+Q133</f>
        <v>0</v>
      </c>
      <c r="T133" s="434">
        <f t="shared" si="250"/>
        <v>0</v>
      </c>
      <c r="U133" s="461">
        <f>SUM(U131:V132)</f>
        <v>0</v>
      </c>
      <c r="V133" s="462"/>
      <c r="W133" s="409"/>
      <c r="X133" s="410"/>
      <c r="Y133" s="426">
        <f>U133+W133</f>
        <v>0</v>
      </c>
      <c r="Z133" s="427">
        <f t="shared" si="241"/>
        <v>0</v>
      </c>
      <c r="AA133" s="432">
        <f t="shared" ref="AA133" si="258">SUM(AA131:AB132)</f>
        <v>0</v>
      </c>
      <c r="AB133" s="433"/>
      <c r="AC133" s="460"/>
      <c r="AD133" s="410"/>
      <c r="AE133" s="426">
        <f>AA133+AC133</f>
        <v>0</v>
      </c>
      <c r="AF133" s="427">
        <f t="shared" si="242"/>
        <v>0</v>
      </c>
      <c r="AG133" s="432">
        <f t="shared" ref="AG133" si="259">SUM(AG131:AH132)</f>
        <v>0</v>
      </c>
      <c r="AH133" s="433"/>
      <c r="AI133" s="460"/>
      <c r="AJ133" s="410"/>
      <c r="AK133" s="426">
        <f>AG133+AI133</f>
        <v>0</v>
      </c>
      <c r="AL133" s="427">
        <f t="shared" si="243"/>
        <v>0</v>
      </c>
      <c r="AM133" s="432">
        <f t="shared" ref="AM133" si="260">SUM(AM131:AN132)</f>
        <v>0</v>
      </c>
      <c r="AN133" s="434"/>
      <c r="AO133" s="460"/>
      <c r="AP133" s="410"/>
      <c r="AQ133" s="432">
        <f>AM133+AO133</f>
        <v>0</v>
      </c>
      <c r="AR133" s="434">
        <f t="shared" si="244"/>
        <v>0</v>
      </c>
      <c r="AS133" s="461">
        <f t="shared" si="251"/>
        <v>0</v>
      </c>
      <c r="AT133" s="434"/>
      <c r="AU133" s="460"/>
      <c r="AV133" s="410"/>
      <c r="AW133" s="432">
        <f>AS133+AU133</f>
        <v>0</v>
      </c>
      <c r="AX133" s="427">
        <f t="shared" si="246"/>
        <v>0</v>
      </c>
    </row>
    <row r="134" spans="1:50" s="159" customFormat="1" ht="12.75" hidden="1" customHeight="1" outlineLevel="1">
      <c r="A134" s="518" t="s">
        <v>86</v>
      </c>
      <c r="B134" s="520" t="s">
        <v>87</v>
      </c>
      <c r="C134" s="521"/>
      <c r="D134" s="521"/>
      <c r="E134" s="154"/>
      <c r="F134" s="154"/>
      <c r="G134" s="154"/>
      <c r="H134" s="154"/>
      <c r="I134" s="154"/>
      <c r="J134" s="154"/>
      <c r="K134" s="154"/>
      <c r="L134" s="154"/>
      <c r="M134" s="154"/>
      <c r="N134" s="155" t="s">
        <v>77</v>
      </c>
      <c r="O134" s="436">
        <v>0</v>
      </c>
      <c r="P134" s="420"/>
      <c r="Q134" s="465"/>
      <c r="R134" s="411"/>
      <c r="S134" s="428">
        <f>O134+Q134</f>
        <v>0</v>
      </c>
      <c r="T134" s="435">
        <f t="shared" si="250"/>
        <v>0</v>
      </c>
      <c r="U134" s="436">
        <v>0</v>
      </c>
      <c r="V134" s="438"/>
      <c r="W134" s="411"/>
      <c r="X134" s="412"/>
      <c r="Y134" s="428">
        <f>U134+W134</f>
        <v>0</v>
      </c>
      <c r="Z134" s="429">
        <f t="shared" si="241"/>
        <v>0</v>
      </c>
      <c r="AA134" s="420">
        <v>0</v>
      </c>
      <c r="AB134" s="421"/>
      <c r="AC134" s="465"/>
      <c r="AD134" s="412"/>
      <c r="AE134" s="428">
        <f>AA134+AC134</f>
        <v>0</v>
      </c>
      <c r="AF134" s="429">
        <f t="shared" si="242"/>
        <v>0</v>
      </c>
      <c r="AG134" s="420">
        <v>0</v>
      </c>
      <c r="AH134" s="421"/>
      <c r="AI134" s="465"/>
      <c r="AJ134" s="412"/>
      <c r="AK134" s="428">
        <f>AG134+AI134</f>
        <v>0</v>
      </c>
      <c r="AL134" s="429">
        <f t="shared" si="243"/>
        <v>0</v>
      </c>
      <c r="AM134" s="420">
        <v>0</v>
      </c>
      <c r="AN134" s="420"/>
      <c r="AO134" s="465"/>
      <c r="AP134" s="412"/>
      <c r="AQ134" s="435">
        <f>AM134+AO134</f>
        <v>0</v>
      </c>
      <c r="AR134" s="435">
        <f t="shared" si="244"/>
        <v>0</v>
      </c>
      <c r="AS134" s="436">
        <f t="shared" si="251"/>
        <v>0</v>
      </c>
      <c r="AT134" s="420"/>
      <c r="AU134" s="465"/>
      <c r="AV134" s="412"/>
      <c r="AW134" s="435">
        <f>AS134+AU134</f>
        <v>0</v>
      </c>
      <c r="AX134" s="429">
        <f t="shared" si="246"/>
        <v>0</v>
      </c>
    </row>
    <row r="135" spans="1:50" s="159" customFormat="1" ht="12.75" hidden="1" customHeight="1" outlineLevel="1">
      <c r="A135" s="518"/>
      <c r="B135" s="520"/>
      <c r="C135" s="521"/>
      <c r="D135" s="521"/>
      <c r="E135" s="157"/>
      <c r="F135" s="157"/>
      <c r="G135" s="157"/>
      <c r="H135" s="157"/>
      <c r="I135" s="157"/>
      <c r="J135" s="157"/>
      <c r="K135" s="157"/>
      <c r="L135" s="157"/>
      <c r="M135" s="157"/>
      <c r="N135" s="157" t="s">
        <v>78</v>
      </c>
      <c r="O135" s="463">
        <v>0</v>
      </c>
      <c r="P135" s="430"/>
      <c r="Q135" s="460"/>
      <c r="R135" s="409"/>
      <c r="S135" s="424">
        <f>O135+Q135</f>
        <v>0</v>
      </c>
      <c r="T135" s="493">
        <f t="shared" si="250"/>
        <v>0</v>
      </c>
      <c r="U135" s="463">
        <v>0</v>
      </c>
      <c r="V135" s="464"/>
      <c r="W135" s="409"/>
      <c r="X135" s="410"/>
      <c r="Y135" s="424">
        <f>U135+W135</f>
        <v>0</v>
      </c>
      <c r="Z135" s="425">
        <f t="shared" si="241"/>
        <v>0</v>
      </c>
      <c r="AA135" s="430">
        <v>0</v>
      </c>
      <c r="AB135" s="431"/>
      <c r="AC135" s="460"/>
      <c r="AD135" s="410"/>
      <c r="AE135" s="424">
        <f>AA135+AC135</f>
        <v>0</v>
      </c>
      <c r="AF135" s="425">
        <f t="shared" si="242"/>
        <v>0</v>
      </c>
      <c r="AG135" s="430">
        <v>0</v>
      </c>
      <c r="AH135" s="431"/>
      <c r="AI135" s="460"/>
      <c r="AJ135" s="410"/>
      <c r="AK135" s="424">
        <f>AG135+AI135</f>
        <v>0</v>
      </c>
      <c r="AL135" s="425">
        <f t="shared" si="243"/>
        <v>0</v>
      </c>
      <c r="AM135" s="430">
        <v>0</v>
      </c>
      <c r="AN135" s="430"/>
      <c r="AO135" s="460"/>
      <c r="AP135" s="410"/>
      <c r="AQ135" s="493">
        <f>AM135+AO135</f>
        <v>0</v>
      </c>
      <c r="AR135" s="493">
        <f t="shared" si="244"/>
        <v>0</v>
      </c>
      <c r="AS135" s="463">
        <f t="shared" si="251"/>
        <v>0</v>
      </c>
      <c r="AT135" s="430"/>
      <c r="AU135" s="460"/>
      <c r="AV135" s="410"/>
      <c r="AW135" s="493">
        <f>AS135+AU135</f>
        <v>0</v>
      </c>
      <c r="AX135" s="425">
        <f t="shared" si="246"/>
        <v>0</v>
      </c>
    </row>
    <row r="136" spans="1:50" s="159" customFormat="1" ht="12.75" hidden="1" customHeight="1" outlineLevel="1">
      <c r="A136" s="518"/>
      <c r="B136" s="520"/>
      <c r="C136" s="521"/>
      <c r="D136" s="521"/>
      <c r="E136" s="162"/>
      <c r="F136" s="162"/>
      <c r="G136" s="162"/>
      <c r="H136" s="162"/>
      <c r="I136" s="162"/>
      <c r="J136" s="162"/>
      <c r="K136" s="162"/>
      <c r="L136" s="162"/>
      <c r="M136" s="162"/>
      <c r="N136" s="167" t="s">
        <v>79</v>
      </c>
      <c r="O136" s="458">
        <f>SUM(O134:P135)</f>
        <v>0</v>
      </c>
      <c r="P136" s="459"/>
      <c r="Q136" s="460"/>
      <c r="R136" s="409"/>
      <c r="S136" s="426">
        <f>O136+Q136</f>
        <v>0</v>
      </c>
      <c r="T136" s="434">
        <f t="shared" si="250"/>
        <v>0</v>
      </c>
      <c r="U136" s="461">
        <f>SUM(U134:V135)</f>
        <v>0</v>
      </c>
      <c r="V136" s="462"/>
      <c r="W136" s="409"/>
      <c r="X136" s="410"/>
      <c r="Y136" s="426">
        <f>U136+W136</f>
        <v>0</v>
      </c>
      <c r="Z136" s="427">
        <f t="shared" si="241"/>
        <v>0</v>
      </c>
      <c r="AA136" s="432">
        <f t="shared" ref="AA136" si="261">SUM(AA134:AB135)</f>
        <v>0</v>
      </c>
      <c r="AB136" s="433"/>
      <c r="AC136" s="460"/>
      <c r="AD136" s="410"/>
      <c r="AE136" s="426">
        <f>AA136+AC136</f>
        <v>0</v>
      </c>
      <c r="AF136" s="427">
        <f t="shared" si="242"/>
        <v>0</v>
      </c>
      <c r="AG136" s="432">
        <f t="shared" ref="AG136" si="262">SUM(AG134:AH135)</f>
        <v>0</v>
      </c>
      <c r="AH136" s="433"/>
      <c r="AI136" s="460"/>
      <c r="AJ136" s="410"/>
      <c r="AK136" s="426">
        <f>AG136+AI136</f>
        <v>0</v>
      </c>
      <c r="AL136" s="427">
        <f t="shared" si="243"/>
        <v>0</v>
      </c>
      <c r="AM136" s="432">
        <f t="shared" ref="AM136" si="263">SUM(AM134:AN135)</f>
        <v>0</v>
      </c>
      <c r="AN136" s="434"/>
      <c r="AO136" s="460"/>
      <c r="AP136" s="410"/>
      <c r="AQ136" s="432">
        <f>AM136+AO136</f>
        <v>0</v>
      </c>
      <c r="AR136" s="434">
        <f t="shared" si="244"/>
        <v>0</v>
      </c>
      <c r="AS136" s="461">
        <f t="shared" si="251"/>
        <v>0</v>
      </c>
      <c r="AT136" s="434"/>
      <c r="AU136" s="460"/>
      <c r="AV136" s="410"/>
      <c r="AW136" s="432">
        <f>AS136+AU136</f>
        <v>0</v>
      </c>
      <c r="AX136" s="427">
        <f t="shared" si="246"/>
        <v>0</v>
      </c>
    </row>
    <row r="137" spans="1:50" s="159" customFormat="1" ht="12.75" hidden="1" customHeight="1" outlineLevel="1">
      <c r="A137" s="518" t="s">
        <v>88</v>
      </c>
      <c r="B137" s="520" t="s">
        <v>89</v>
      </c>
      <c r="C137" s="521"/>
      <c r="D137" s="521"/>
      <c r="E137" s="154"/>
      <c r="F137" s="154"/>
      <c r="G137" s="154"/>
      <c r="H137" s="154"/>
      <c r="I137" s="154"/>
      <c r="J137" s="154"/>
      <c r="K137" s="154"/>
      <c r="L137" s="154"/>
      <c r="M137" s="154"/>
      <c r="N137" s="155" t="s">
        <v>77</v>
      </c>
      <c r="O137" s="436">
        <v>0</v>
      </c>
      <c r="P137" s="420"/>
      <c r="Q137" s="465"/>
      <c r="R137" s="411"/>
      <c r="S137" s="428">
        <f>O137+Q137</f>
        <v>0</v>
      </c>
      <c r="T137" s="435">
        <f t="shared" si="250"/>
        <v>0</v>
      </c>
      <c r="U137" s="436">
        <v>0</v>
      </c>
      <c r="V137" s="438"/>
      <c r="W137" s="411"/>
      <c r="X137" s="412"/>
      <c r="Y137" s="428">
        <f>U137+W137</f>
        <v>0</v>
      </c>
      <c r="Z137" s="429">
        <f t="shared" si="241"/>
        <v>0</v>
      </c>
      <c r="AA137" s="420">
        <v>0</v>
      </c>
      <c r="AB137" s="421"/>
      <c r="AC137" s="465"/>
      <c r="AD137" s="412"/>
      <c r="AE137" s="428">
        <f>AA137+AC137</f>
        <v>0</v>
      </c>
      <c r="AF137" s="429">
        <f t="shared" si="242"/>
        <v>0</v>
      </c>
      <c r="AG137" s="420">
        <v>0</v>
      </c>
      <c r="AH137" s="421"/>
      <c r="AI137" s="465"/>
      <c r="AJ137" s="412"/>
      <c r="AK137" s="428">
        <f>AG137+AI137</f>
        <v>0</v>
      </c>
      <c r="AL137" s="429">
        <f t="shared" si="243"/>
        <v>0</v>
      </c>
      <c r="AM137" s="420">
        <v>0</v>
      </c>
      <c r="AN137" s="420"/>
      <c r="AO137" s="465"/>
      <c r="AP137" s="412"/>
      <c r="AQ137" s="435">
        <f>AM137+AO137</f>
        <v>0</v>
      </c>
      <c r="AR137" s="435">
        <f t="shared" si="244"/>
        <v>0</v>
      </c>
      <c r="AS137" s="436">
        <f t="shared" si="251"/>
        <v>0</v>
      </c>
      <c r="AT137" s="420"/>
      <c r="AU137" s="465"/>
      <c r="AV137" s="412"/>
      <c r="AW137" s="435">
        <f>AS137+AU137</f>
        <v>0</v>
      </c>
      <c r="AX137" s="429">
        <f t="shared" si="246"/>
        <v>0</v>
      </c>
    </row>
    <row r="138" spans="1:50" s="159" customFormat="1" ht="12.75" hidden="1" customHeight="1" outlineLevel="1">
      <c r="A138" s="518"/>
      <c r="B138" s="520"/>
      <c r="C138" s="521"/>
      <c r="D138" s="521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 t="s">
        <v>78</v>
      </c>
      <c r="O138" s="463">
        <v>0</v>
      </c>
      <c r="P138" s="430"/>
      <c r="Q138" s="460"/>
      <c r="R138" s="409"/>
      <c r="S138" s="424">
        <f>O138+Q138</f>
        <v>0</v>
      </c>
      <c r="T138" s="493">
        <f t="shared" si="250"/>
        <v>0</v>
      </c>
      <c r="U138" s="463">
        <v>0</v>
      </c>
      <c r="V138" s="464"/>
      <c r="W138" s="409"/>
      <c r="X138" s="410"/>
      <c r="Y138" s="424">
        <f>U138+W138</f>
        <v>0</v>
      </c>
      <c r="Z138" s="425">
        <f t="shared" si="241"/>
        <v>0</v>
      </c>
      <c r="AA138" s="430">
        <v>0</v>
      </c>
      <c r="AB138" s="431"/>
      <c r="AC138" s="460"/>
      <c r="AD138" s="410"/>
      <c r="AE138" s="424">
        <f>AA138+AC138</f>
        <v>0</v>
      </c>
      <c r="AF138" s="425">
        <f t="shared" si="242"/>
        <v>0</v>
      </c>
      <c r="AG138" s="430">
        <v>0</v>
      </c>
      <c r="AH138" s="431"/>
      <c r="AI138" s="460"/>
      <c r="AJ138" s="410"/>
      <c r="AK138" s="424">
        <f>AG138+AI138</f>
        <v>0</v>
      </c>
      <c r="AL138" s="425">
        <f t="shared" si="243"/>
        <v>0</v>
      </c>
      <c r="AM138" s="430">
        <v>0</v>
      </c>
      <c r="AN138" s="430"/>
      <c r="AO138" s="460"/>
      <c r="AP138" s="410"/>
      <c r="AQ138" s="493">
        <f>AM138+AO138</f>
        <v>0</v>
      </c>
      <c r="AR138" s="493">
        <f t="shared" si="244"/>
        <v>0</v>
      </c>
      <c r="AS138" s="463">
        <f t="shared" si="251"/>
        <v>0</v>
      </c>
      <c r="AT138" s="430"/>
      <c r="AU138" s="460"/>
      <c r="AV138" s="410"/>
      <c r="AW138" s="493">
        <f>AS138+AU138</f>
        <v>0</v>
      </c>
      <c r="AX138" s="425">
        <f t="shared" si="246"/>
        <v>0</v>
      </c>
    </row>
    <row r="139" spans="1:50" s="159" customFormat="1" ht="12.75" hidden="1" customHeight="1" outlineLevel="1">
      <c r="A139" s="518"/>
      <c r="B139" s="520"/>
      <c r="C139" s="521"/>
      <c r="D139" s="521"/>
      <c r="E139" s="162"/>
      <c r="F139" s="162"/>
      <c r="G139" s="162"/>
      <c r="H139" s="162"/>
      <c r="I139" s="162"/>
      <c r="J139" s="162"/>
      <c r="K139" s="162"/>
      <c r="L139" s="162"/>
      <c r="M139" s="162"/>
      <c r="N139" s="167" t="s">
        <v>79</v>
      </c>
      <c r="O139" s="458">
        <f>SUM(O137:P138)</f>
        <v>0</v>
      </c>
      <c r="P139" s="459"/>
      <c r="Q139" s="460"/>
      <c r="R139" s="409"/>
      <c r="S139" s="426">
        <f>O139+Q139</f>
        <v>0</v>
      </c>
      <c r="T139" s="434">
        <f t="shared" si="250"/>
        <v>0</v>
      </c>
      <c r="U139" s="461">
        <f>SUM(U137:V138)</f>
        <v>0</v>
      </c>
      <c r="V139" s="462"/>
      <c r="W139" s="409"/>
      <c r="X139" s="410"/>
      <c r="Y139" s="426">
        <f>U139+W139</f>
        <v>0</v>
      </c>
      <c r="Z139" s="427">
        <f t="shared" si="241"/>
        <v>0</v>
      </c>
      <c r="AA139" s="432">
        <f t="shared" ref="AA139" si="264">SUM(AA137:AB138)</f>
        <v>0</v>
      </c>
      <c r="AB139" s="433"/>
      <c r="AC139" s="460"/>
      <c r="AD139" s="410"/>
      <c r="AE139" s="426">
        <f>AA139+AC139</f>
        <v>0</v>
      </c>
      <c r="AF139" s="427">
        <f t="shared" si="242"/>
        <v>0</v>
      </c>
      <c r="AG139" s="432">
        <f t="shared" ref="AG139" si="265">SUM(AG137:AH138)</f>
        <v>0</v>
      </c>
      <c r="AH139" s="433"/>
      <c r="AI139" s="460"/>
      <c r="AJ139" s="410"/>
      <c r="AK139" s="426">
        <f>AG139+AI139</f>
        <v>0</v>
      </c>
      <c r="AL139" s="427">
        <f t="shared" si="243"/>
        <v>0</v>
      </c>
      <c r="AM139" s="432">
        <f t="shared" ref="AM139" si="266">SUM(AM137:AN138)</f>
        <v>0</v>
      </c>
      <c r="AN139" s="434"/>
      <c r="AO139" s="460"/>
      <c r="AP139" s="410"/>
      <c r="AQ139" s="432">
        <f>AM139+AO139</f>
        <v>0</v>
      </c>
      <c r="AR139" s="434">
        <f t="shared" si="244"/>
        <v>0</v>
      </c>
      <c r="AS139" s="461">
        <f t="shared" si="251"/>
        <v>0</v>
      </c>
      <c r="AT139" s="434"/>
      <c r="AU139" s="460"/>
      <c r="AV139" s="410"/>
      <c r="AW139" s="432">
        <f>AS139+AU139</f>
        <v>0</v>
      </c>
      <c r="AX139" s="427">
        <f t="shared" si="246"/>
        <v>0</v>
      </c>
    </row>
    <row r="140" spans="1:50" s="159" customFormat="1" ht="12.75" hidden="1" customHeight="1" outlineLevel="1">
      <c r="A140" s="518" t="s">
        <v>90</v>
      </c>
      <c r="B140" s="520" t="s">
        <v>91</v>
      </c>
      <c r="C140" s="521"/>
      <c r="D140" s="521"/>
      <c r="E140" s="154"/>
      <c r="F140" s="154"/>
      <c r="G140" s="154"/>
      <c r="H140" s="154"/>
      <c r="I140" s="154"/>
      <c r="J140" s="154"/>
      <c r="K140" s="154"/>
      <c r="L140" s="154"/>
      <c r="M140" s="154"/>
      <c r="N140" s="155" t="s">
        <v>77</v>
      </c>
      <c r="O140" s="436">
        <v>0</v>
      </c>
      <c r="P140" s="420"/>
      <c r="Q140" s="465"/>
      <c r="R140" s="411"/>
      <c r="S140" s="428">
        <f>O140+Q140</f>
        <v>0</v>
      </c>
      <c r="T140" s="435">
        <f t="shared" si="250"/>
        <v>0</v>
      </c>
      <c r="U140" s="436">
        <v>0</v>
      </c>
      <c r="V140" s="438"/>
      <c r="W140" s="411"/>
      <c r="X140" s="412"/>
      <c r="Y140" s="428">
        <f>U140+W140</f>
        <v>0</v>
      </c>
      <c r="Z140" s="429">
        <f t="shared" si="241"/>
        <v>0</v>
      </c>
      <c r="AA140" s="420">
        <v>0</v>
      </c>
      <c r="AB140" s="421"/>
      <c r="AC140" s="465"/>
      <c r="AD140" s="412"/>
      <c r="AE140" s="428">
        <f>AA140+AC140</f>
        <v>0</v>
      </c>
      <c r="AF140" s="429">
        <f t="shared" si="242"/>
        <v>0</v>
      </c>
      <c r="AG140" s="420">
        <v>0</v>
      </c>
      <c r="AH140" s="421"/>
      <c r="AI140" s="465"/>
      <c r="AJ140" s="412"/>
      <c r="AK140" s="428">
        <f>AG140+AI140</f>
        <v>0</v>
      </c>
      <c r="AL140" s="429">
        <f t="shared" si="243"/>
        <v>0</v>
      </c>
      <c r="AM140" s="420">
        <v>0</v>
      </c>
      <c r="AN140" s="420"/>
      <c r="AO140" s="465"/>
      <c r="AP140" s="412"/>
      <c r="AQ140" s="435">
        <f>AM140+AO140</f>
        <v>0</v>
      </c>
      <c r="AR140" s="435">
        <f t="shared" si="244"/>
        <v>0</v>
      </c>
      <c r="AS140" s="436">
        <f t="shared" si="251"/>
        <v>0</v>
      </c>
      <c r="AT140" s="420"/>
      <c r="AU140" s="465"/>
      <c r="AV140" s="412"/>
      <c r="AW140" s="435">
        <f>AS140+AU140</f>
        <v>0</v>
      </c>
      <c r="AX140" s="429">
        <f t="shared" si="246"/>
        <v>0</v>
      </c>
    </row>
    <row r="141" spans="1:50" s="159" customFormat="1" ht="12.75" hidden="1" customHeight="1" outlineLevel="1">
      <c r="A141" s="518"/>
      <c r="B141" s="520"/>
      <c r="C141" s="521"/>
      <c r="D141" s="521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 t="s">
        <v>78</v>
      </c>
      <c r="O141" s="463">
        <v>0</v>
      </c>
      <c r="P141" s="430"/>
      <c r="Q141" s="460"/>
      <c r="R141" s="409"/>
      <c r="S141" s="424">
        <f>O141+Q141</f>
        <v>0</v>
      </c>
      <c r="T141" s="493">
        <f t="shared" si="250"/>
        <v>0</v>
      </c>
      <c r="U141" s="463">
        <v>0</v>
      </c>
      <c r="V141" s="464"/>
      <c r="W141" s="409"/>
      <c r="X141" s="410"/>
      <c r="Y141" s="424">
        <f>U141+W141</f>
        <v>0</v>
      </c>
      <c r="Z141" s="425">
        <f t="shared" si="241"/>
        <v>0</v>
      </c>
      <c r="AA141" s="430">
        <v>0</v>
      </c>
      <c r="AB141" s="431"/>
      <c r="AC141" s="460"/>
      <c r="AD141" s="410"/>
      <c r="AE141" s="424">
        <f>AA141+AC141</f>
        <v>0</v>
      </c>
      <c r="AF141" s="425">
        <f t="shared" si="242"/>
        <v>0</v>
      </c>
      <c r="AG141" s="430">
        <v>0</v>
      </c>
      <c r="AH141" s="431"/>
      <c r="AI141" s="460"/>
      <c r="AJ141" s="410"/>
      <c r="AK141" s="424">
        <f>AG141+AI141</f>
        <v>0</v>
      </c>
      <c r="AL141" s="425">
        <f t="shared" si="243"/>
        <v>0</v>
      </c>
      <c r="AM141" s="430">
        <v>0</v>
      </c>
      <c r="AN141" s="430"/>
      <c r="AO141" s="460"/>
      <c r="AP141" s="410"/>
      <c r="AQ141" s="493">
        <f>AM141+AO141</f>
        <v>0</v>
      </c>
      <c r="AR141" s="493">
        <f t="shared" si="244"/>
        <v>0</v>
      </c>
      <c r="AS141" s="463">
        <f t="shared" si="251"/>
        <v>0</v>
      </c>
      <c r="AT141" s="430"/>
      <c r="AU141" s="460"/>
      <c r="AV141" s="410"/>
      <c r="AW141" s="493">
        <f>AS141+AU141</f>
        <v>0</v>
      </c>
      <c r="AX141" s="425">
        <f t="shared" si="246"/>
        <v>0</v>
      </c>
    </row>
    <row r="142" spans="1:50" s="159" customFormat="1" ht="12.75" hidden="1" customHeight="1" outlineLevel="1">
      <c r="A142" s="518"/>
      <c r="B142" s="520"/>
      <c r="C142" s="521"/>
      <c r="D142" s="521"/>
      <c r="E142" s="158"/>
      <c r="F142" s="158"/>
      <c r="G142" s="158"/>
      <c r="H142" s="158"/>
      <c r="I142" s="158"/>
      <c r="J142" s="158"/>
      <c r="K142" s="158"/>
      <c r="L142" s="158"/>
      <c r="M142" s="158"/>
      <c r="N142" s="166" t="s">
        <v>79</v>
      </c>
      <c r="O142" s="624">
        <f>SUM(O140:P141)</f>
        <v>0</v>
      </c>
      <c r="P142" s="625"/>
      <c r="Q142" s="618"/>
      <c r="R142" s="626"/>
      <c r="S142" s="620">
        <f>O142+Q142</f>
        <v>0</v>
      </c>
      <c r="T142" s="622">
        <f t="shared" si="250"/>
        <v>0</v>
      </c>
      <c r="U142" s="623">
        <f>SUM(U140:V141)</f>
        <v>0</v>
      </c>
      <c r="V142" s="627"/>
      <c r="W142" s="626"/>
      <c r="X142" s="619"/>
      <c r="Y142" s="620">
        <f>U142+W142</f>
        <v>0</v>
      </c>
      <c r="Z142" s="621">
        <f t="shared" si="241"/>
        <v>0</v>
      </c>
      <c r="AA142" s="555">
        <f t="shared" ref="AA142" si="267">SUM(AA140:AB141)</f>
        <v>0</v>
      </c>
      <c r="AB142" s="556"/>
      <c r="AC142" s="618"/>
      <c r="AD142" s="619"/>
      <c r="AE142" s="620">
        <f>AA142+AC142</f>
        <v>0</v>
      </c>
      <c r="AF142" s="621">
        <f t="shared" si="242"/>
        <v>0</v>
      </c>
      <c r="AG142" s="555">
        <f t="shared" ref="AG142" si="268">SUM(AG140:AH141)</f>
        <v>0</v>
      </c>
      <c r="AH142" s="556"/>
      <c r="AI142" s="618"/>
      <c r="AJ142" s="619"/>
      <c r="AK142" s="620">
        <f>AG142+AI142</f>
        <v>0</v>
      </c>
      <c r="AL142" s="621">
        <f t="shared" si="243"/>
        <v>0</v>
      </c>
      <c r="AM142" s="555">
        <f t="shared" ref="AM142" si="269">SUM(AM140:AN141)</f>
        <v>0</v>
      </c>
      <c r="AN142" s="622"/>
      <c r="AO142" s="618"/>
      <c r="AP142" s="619"/>
      <c r="AQ142" s="555">
        <f>AM142+AO142</f>
        <v>0</v>
      </c>
      <c r="AR142" s="622">
        <f t="shared" si="244"/>
        <v>0</v>
      </c>
      <c r="AS142" s="623">
        <f t="shared" si="251"/>
        <v>0</v>
      </c>
      <c r="AT142" s="622"/>
      <c r="AU142" s="618"/>
      <c r="AV142" s="619"/>
      <c r="AW142" s="555">
        <f>AS142+AU142</f>
        <v>0</v>
      </c>
      <c r="AX142" s="621">
        <f t="shared" si="246"/>
        <v>0</v>
      </c>
    </row>
    <row r="143" spans="1:50" s="159" customFormat="1" ht="12.75" hidden="1" customHeight="1" outlineLevel="1">
      <c r="A143" s="518" t="s">
        <v>92</v>
      </c>
      <c r="B143" s="520" t="s">
        <v>93</v>
      </c>
      <c r="C143" s="521"/>
      <c r="D143" s="521"/>
      <c r="E143" s="160"/>
      <c r="F143" s="160"/>
      <c r="G143" s="160"/>
      <c r="H143" s="160"/>
      <c r="I143" s="160"/>
      <c r="J143" s="160"/>
      <c r="K143" s="160"/>
      <c r="L143" s="160"/>
      <c r="M143" s="160"/>
      <c r="N143" s="161" t="s">
        <v>77</v>
      </c>
      <c r="O143" s="630">
        <v>0</v>
      </c>
      <c r="P143" s="628"/>
      <c r="Q143" s="460"/>
      <c r="R143" s="409"/>
      <c r="S143" s="365">
        <f>O143+Q143</f>
        <v>0</v>
      </c>
      <c r="T143" s="361">
        <f t="shared" si="250"/>
        <v>0</v>
      </c>
      <c r="U143" s="630">
        <v>0</v>
      </c>
      <c r="V143" s="631"/>
      <c r="W143" s="409"/>
      <c r="X143" s="410"/>
      <c r="Y143" s="365">
        <f>U143+W143</f>
        <v>0</v>
      </c>
      <c r="Z143" s="526">
        <f t="shared" si="241"/>
        <v>0</v>
      </c>
      <c r="AA143" s="628">
        <v>0</v>
      </c>
      <c r="AB143" s="629"/>
      <c r="AC143" s="460"/>
      <c r="AD143" s="410"/>
      <c r="AE143" s="365">
        <f>AA143+AC143</f>
        <v>0</v>
      </c>
      <c r="AF143" s="526">
        <f t="shared" si="242"/>
        <v>0</v>
      </c>
      <c r="AG143" s="628">
        <v>0</v>
      </c>
      <c r="AH143" s="629"/>
      <c r="AI143" s="460"/>
      <c r="AJ143" s="410"/>
      <c r="AK143" s="365">
        <f>AG143+AI143</f>
        <v>0</v>
      </c>
      <c r="AL143" s="526">
        <f t="shared" si="243"/>
        <v>0</v>
      </c>
      <c r="AM143" s="628">
        <v>0</v>
      </c>
      <c r="AN143" s="628"/>
      <c r="AO143" s="460"/>
      <c r="AP143" s="410"/>
      <c r="AQ143" s="361">
        <f>AM143+AO143</f>
        <v>0</v>
      </c>
      <c r="AR143" s="361">
        <f t="shared" si="244"/>
        <v>0</v>
      </c>
      <c r="AS143" s="630">
        <f t="shared" si="251"/>
        <v>0</v>
      </c>
      <c r="AT143" s="628"/>
      <c r="AU143" s="460"/>
      <c r="AV143" s="410"/>
      <c r="AW143" s="361">
        <f>AS143+AU143</f>
        <v>0</v>
      </c>
      <c r="AX143" s="526">
        <f t="shared" si="246"/>
        <v>0</v>
      </c>
    </row>
    <row r="144" spans="1:50" s="159" customFormat="1" ht="12.75" hidden="1" customHeight="1" outlineLevel="1">
      <c r="A144" s="518"/>
      <c r="B144" s="520"/>
      <c r="C144" s="521"/>
      <c r="D144" s="521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 t="s">
        <v>78</v>
      </c>
      <c r="O144" s="463">
        <v>0</v>
      </c>
      <c r="P144" s="430"/>
      <c r="Q144" s="460"/>
      <c r="R144" s="409"/>
      <c r="S144" s="424">
        <f>O144+Q144</f>
        <v>0</v>
      </c>
      <c r="T144" s="493">
        <f t="shared" si="250"/>
        <v>0</v>
      </c>
      <c r="U144" s="463">
        <v>0</v>
      </c>
      <c r="V144" s="464"/>
      <c r="W144" s="409"/>
      <c r="X144" s="410"/>
      <c r="Y144" s="424">
        <f>U144+W144</f>
        <v>0</v>
      </c>
      <c r="Z144" s="425">
        <f t="shared" si="241"/>
        <v>0</v>
      </c>
      <c r="AA144" s="430">
        <v>0</v>
      </c>
      <c r="AB144" s="431"/>
      <c r="AC144" s="460"/>
      <c r="AD144" s="410"/>
      <c r="AE144" s="424">
        <f>AA144+AC144</f>
        <v>0</v>
      </c>
      <c r="AF144" s="425">
        <f t="shared" si="242"/>
        <v>0</v>
      </c>
      <c r="AG144" s="430">
        <v>0</v>
      </c>
      <c r="AH144" s="431"/>
      <c r="AI144" s="460"/>
      <c r="AJ144" s="410"/>
      <c r="AK144" s="424">
        <f>AG144+AI144</f>
        <v>0</v>
      </c>
      <c r="AL144" s="425">
        <f t="shared" si="243"/>
        <v>0</v>
      </c>
      <c r="AM144" s="430">
        <v>0</v>
      </c>
      <c r="AN144" s="430"/>
      <c r="AO144" s="460"/>
      <c r="AP144" s="410"/>
      <c r="AQ144" s="493">
        <f>AM144+AO144</f>
        <v>0</v>
      </c>
      <c r="AR144" s="493">
        <f t="shared" si="244"/>
        <v>0</v>
      </c>
      <c r="AS144" s="463">
        <f t="shared" si="251"/>
        <v>0</v>
      </c>
      <c r="AT144" s="430"/>
      <c r="AU144" s="460"/>
      <c r="AV144" s="410"/>
      <c r="AW144" s="493">
        <f>AS144+AU144</f>
        <v>0</v>
      </c>
      <c r="AX144" s="425">
        <f t="shared" si="246"/>
        <v>0</v>
      </c>
    </row>
    <row r="145" spans="1:56" s="159" customFormat="1" ht="12.75" hidden="1" customHeight="1" outlineLevel="1">
      <c r="A145" s="519"/>
      <c r="B145" s="616"/>
      <c r="C145" s="617"/>
      <c r="D145" s="617"/>
      <c r="E145" s="162"/>
      <c r="F145" s="162"/>
      <c r="G145" s="162"/>
      <c r="H145" s="162"/>
      <c r="I145" s="162"/>
      <c r="J145" s="162"/>
      <c r="K145" s="162"/>
      <c r="L145" s="162"/>
      <c r="M145" s="162"/>
      <c r="N145" s="167" t="s">
        <v>79</v>
      </c>
      <c r="O145" s="458">
        <f>SUM(O143:P144)</f>
        <v>0</v>
      </c>
      <c r="P145" s="459"/>
      <c r="Q145" s="460"/>
      <c r="R145" s="409"/>
      <c r="S145" s="426">
        <f>O145+Q145</f>
        <v>0</v>
      </c>
      <c r="T145" s="434">
        <f t="shared" si="250"/>
        <v>0</v>
      </c>
      <c r="U145" s="461">
        <f>SUM(U143:V144)</f>
        <v>0</v>
      </c>
      <c r="V145" s="462"/>
      <c r="W145" s="409"/>
      <c r="X145" s="410"/>
      <c r="Y145" s="426">
        <f>U145+W145</f>
        <v>0</v>
      </c>
      <c r="Z145" s="427">
        <f t="shared" si="241"/>
        <v>0</v>
      </c>
      <c r="AA145" s="432">
        <f t="shared" ref="AA145" si="270">SUM(AA143:AB144)</f>
        <v>0</v>
      </c>
      <c r="AB145" s="433"/>
      <c r="AC145" s="460"/>
      <c r="AD145" s="410"/>
      <c r="AE145" s="426">
        <f>AA145+AC145</f>
        <v>0</v>
      </c>
      <c r="AF145" s="427">
        <f t="shared" si="242"/>
        <v>0</v>
      </c>
      <c r="AG145" s="432">
        <f t="shared" ref="AG145" si="271">SUM(AG143:AH144)</f>
        <v>0</v>
      </c>
      <c r="AH145" s="433"/>
      <c r="AI145" s="460"/>
      <c r="AJ145" s="410"/>
      <c r="AK145" s="426">
        <f>AG145+AI145</f>
        <v>0</v>
      </c>
      <c r="AL145" s="427">
        <f t="shared" si="243"/>
        <v>0</v>
      </c>
      <c r="AM145" s="432">
        <f t="shared" ref="AM145" si="272">SUM(AM143:AN144)</f>
        <v>0</v>
      </c>
      <c r="AN145" s="434"/>
      <c r="AO145" s="460"/>
      <c r="AP145" s="410"/>
      <c r="AQ145" s="432">
        <f>AM145+AO145</f>
        <v>0</v>
      </c>
      <c r="AR145" s="434">
        <f t="shared" si="244"/>
        <v>0</v>
      </c>
      <c r="AS145" s="461">
        <f t="shared" si="251"/>
        <v>0</v>
      </c>
      <c r="AT145" s="434"/>
      <c r="AU145" s="460"/>
      <c r="AV145" s="410"/>
      <c r="AW145" s="432">
        <f>AS145+AU145</f>
        <v>0</v>
      </c>
      <c r="AX145" s="427">
        <f t="shared" si="246"/>
        <v>0</v>
      </c>
    </row>
    <row r="146" spans="1:56" collapsed="1">
      <c r="A146" s="305" t="s">
        <v>94</v>
      </c>
      <c r="B146" s="306"/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8"/>
      <c r="O146" s="402">
        <f>O124+O127+O130+O133+O136+O139+O142+O145</f>
        <v>0</v>
      </c>
      <c r="P146" s="387"/>
      <c r="Q146" s="422">
        <f>Q124+Q127+Q130+Q133+Q136+Q139+Q142+Q145</f>
        <v>0</v>
      </c>
      <c r="R146" s="422"/>
      <c r="S146" s="387">
        <f>O146+Q146</f>
        <v>0</v>
      </c>
      <c r="T146" s="417">
        <f t="shared" ref="S146:T146" si="273">P146+R146</f>
        <v>0</v>
      </c>
      <c r="U146" s="402">
        <f>U124+U127+U130+U133+U136+U139+U142+U145</f>
        <v>0</v>
      </c>
      <c r="V146" s="387"/>
      <c r="W146" s="422">
        <f>W124+W127+W130+W133+W136+W139+W142+W145</f>
        <v>0</v>
      </c>
      <c r="X146" s="422"/>
      <c r="Y146" s="387">
        <f t="shared" ref="Y146:Z146" si="274">U146+W146</f>
        <v>0</v>
      </c>
      <c r="Z146" s="413">
        <f t="shared" si="274"/>
        <v>0</v>
      </c>
      <c r="AA146" s="423">
        <f>AA124+AA127+AA130+AA133+AA136+AA139+AA142+AA145</f>
        <v>0</v>
      </c>
      <c r="AB146" s="387"/>
      <c r="AC146" s="422">
        <f>AC124+AC127+AC130+AC133+AC136+AC139+AC142+AC145</f>
        <v>0</v>
      </c>
      <c r="AD146" s="422"/>
      <c r="AE146" s="387">
        <f t="shared" ref="AE146:AF146" si="275">AA146+AC146</f>
        <v>0</v>
      </c>
      <c r="AF146" s="413">
        <f t="shared" si="275"/>
        <v>0</v>
      </c>
      <c r="AG146" s="423">
        <f>AG124+AG127+AG130+AG133+AG136+AG139+AG142+AG145</f>
        <v>0</v>
      </c>
      <c r="AH146" s="387"/>
      <c r="AI146" s="422">
        <f>AI124+AI127+AI130+AI133+AI136+AI139+AI142+AI145</f>
        <v>0</v>
      </c>
      <c r="AJ146" s="422"/>
      <c r="AK146" s="387">
        <f t="shared" ref="AK146:AL146" si="276">AG146+AI146</f>
        <v>0</v>
      </c>
      <c r="AL146" s="413">
        <f t="shared" si="276"/>
        <v>0</v>
      </c>
      <c r="AM146" s="423">
        <f>AM124+AM127+AM130+AM133+AM136+AM139+AM142+AM145</f>
        <v>0</v>
      </c>
      <c r="AN146" s="417"/>
      <c r="AO146" s="422">
        <f>AO124+AO127+AO130+AO133+AO136+AO139+AO142+AO145</f>
        <v>0</v>
      </c>
      <c r="AP146" s="422"/>
      <c r="AQ146" s="423">
        <f t="shared" ref="AQ146:AR146" si="277">AM146+AO146</f>
        <v>0</v>
      </c>
      <c r="AR146" s="417">
        <f t="shared" si="277"/>
        <v>0</v>
      </c>
      <c r="AS146" s="402">
        <f>O146+U146+AA146+AG146+AM146</f>
        <v>0</v>
      </c>
      <c r="AT146" s="417"/>
      <c r="AU146" s="422">
        <f>Q146+W146+AC146+AI146+AO146</f>
        <v>0</v>
      </c>
      <c r="AV146" s="422"/>
      <c r="AW146" s="450">
        <f t="shared" ref="AW146:AX146" si="278">AS146+AU146</f>
        <v>0</v>
      </c>
      <c r="AX146" s="558">
        <f t="shared" si="278"/>
        <v>0</v>
      </c>
    </row>
    <row r="147" spans="1:56" ht="5.25" customHeight="1">
      <c r="A147" s="640"/>
      <c r="B147" s="641"/>
      <c r="C147" s="641"/>
      <c r="D147" s="641"/>
      <c r="E147" s="641"/>
      <c r="F147" s="641"/>
      <c r="G147" s="641"/>
      <c r="H147" s="641"/>
      <c r="I147" s="641"/>
      <c r="J147" s="641"/>
      <c r="K147" s="641"/>
      <c r="L147" s="641"/>
      <c r="M147" s="641"/>
      <c r="N147" s="641"/>
      <c r="O147" s="644"/>
      <c r="P147" s="644"/>
      <c r="Q147" s="644"/>
      <c r="R147" s="644"/>
      <c r="S147" s="644"/>
      <c r="T147" s="644"/>
      <c r="U147" s="644"/>
      <c r="V147" s="644"/>
      <c r="W147" s="644"/>
      <c r="X147" s="644"/>
      <c r="Y147" s="644"/>
      <c r="Z147" s="644"/>
      <c r="AA147" s="644"/>
      <c r="AB147" s="644"/>
      <c r="AC147" s="644"/>
      <c r="AD147" s="644"/>
      <c r="AE147" s="644"/>
      <c r="AF147" s="644"/>
      <c r="AG147" s="644"/>
      <c r="AH147" s="644"/>
      <c r="AI147" s="644"/>
      <c r="AJ147" s="644"/>
      <c r="AK147" s="644"/>
      <c r="AL147" s="644"/>
      <c r="AM147" s="644"/>
      <c r="AN147" s="644"/>
      <c r="AO147" s="644"/>
      <c r="AP147" s="644"/>
      <c r="AQ147" s="644"/>
      <c r="AR147" s="644"/>
      <c r="AS147" s="644"/>
      <c r="AT147" s="644"/>
      <c r="AU147" s="644"/>
      <c r="AV147" s="644"/>
      <c r="AW147" s="644"/>
      <c r="AX147" s="645"/>
    </row>
    <row r="148" spans="1:56">
      <c r="A148" s="286" t="s">
        <v>95</v>
      </c>
      <c r="B148" s="287"/>
      <c r="C148" s="288"/>
      <c r="D148" s="288"/>
      <c r="E148" s="288"/>
      <c r="F148" s="288"/>
      <c r="G148" s="288"/>
      <c r="H148" s="288"/>
      <c r="I148" s="288"/>
      <c r="J148" s="288"/>
      <c r="K148" s="288"/>
      <c r="L148" s="288"/>
      <c r="M148" s="288"/>
      <c r="N148" s="289"/>
      <c r="O148" s="405">
        <f>SUM(O76,O82,O87,O95,O119,O146)</f>
        <v>0</v>
      </c>
      <c r="P148" s="406"/>
      <c r="Q148" s="405">
        <f>SUM(Q76,Q82,Q87,Q95,Q119,Q146)</f>
        <v>0</v>
      </c>
      <c r="R148" s="406"/>
      <c r="S148" s="490">
        <f>O148+Q148</f>
        <v>0</v>
      </c>
      <c r="T148" s="406">
        <f t="shared" ref="T148" si="279">P148+R148</f>
        <v>0</v>
      </c>
      <c r="U148" s="405">
        <f>SUM(U76,U82,U87,U95,U119,U146)</f>
        <v>0</v>
      </c>
      <c r="V148" s="406"/>
      <c r="W148" s="405">
        <f>SUM(W76,W82,W87,W95,W119,W146)</f>
        <v>0</v>
      </c>
      <c r="X148" s="406"/>
      <c r="Y148" s="414">
        <f t="shared" ref="Y148" si="280">U148+W148</f>
        <v>0</v>
      </c>
      <c r="Z148" s="415">
        <f t="shared" ref="Z148" si="281">V148+X148</f>
        <v>0</v>
      </c>
      <c r="AA148" s="407">
        <f>SUM(AA76,AA82,AA87,AA95,AA119,AA146)</f>
        <v>0</v>
      </c>
      <c r="AB148" s="406"/>
      <c r="AC148" s="405">
        <f>SUM(AC76,AC82,AC87,AC95,AC119,AC146)</f>
        <v>0</v>
      </c>
      <c r="AD148" s="406"/>
      <c r="AE148" s="414">
        <f t="shared" ref="AE148" si="282">AA148+AC148</f>
        <v>0</v>
      </c>
      <c r="AF148" s="406">
        <f t="shared" ref="AF148" si="283">AB148+AD148</f>
        <v>0</v>
      </c>
      <c r="AG148" s="405">
        <f>SUM(AG76,AG82,AG87,AG95,AG119,AG146)</f>
        <v>0</v>
      </c>
      <c r="AH148" s="406"/>
      <c r="AI148" s="405">
        <f>SUM(AI76,AI82,AI87,AI95,AI119,AI146)</f>
        <v>0</v>
      </c>
      <c r="AJ148" s="406"/>
      <c r="AK148" s="414">
        <f t="shared" ref="AK148" si="284">AG148+AI148</f>
        <v>0</v>
      </c>
      <c r="AL148" s="406">
        <f t="shared" ref="AL148" si="285">AH148+AJ148</f>
        <v>0</v>
      </c>
      <c r="AM148" s="405">
        <f>SUM(AM76,AM82,AM87,AM95,AM119,AM146)</f>
        <v>0</v>
      </c>
      <c r="AN148" s="406"/>
      <c r="AO148" s="490">
        <f>SUM(AO76,AO82,AO87,AO95,AO119,AO146)</f>
        <v>0</v>
      </c>
      <c r="AP148" s="561"/>
      <c r="AQ148" s="407">
        <f t="shared" ref="AQ148" si="286">AM148+AO148</f>
        <v>0</v>
      </c>
      <c r="AR148" s="415">
        <f t="shared" ref="AR148" si="287">AN148+AP148</f>
        <v>0</v>
      </c>
      <c r="AS148" s="407">
        <f t="shared" ref="AS148" si="288">O148+U148+AA148+AG148+AM148</f>
        <v>0</v>
      </c>
      <c r="AT148" s="406"/>
      <c r="AU148" s="490">
        <f t="shared" ref="AU148" si="289">Q148+W148+AC148+AI148+AO148</f>
        <v>0</v>
      </c>
      <c r="AV148" s="561"/>
      <c r="AW148" s="407">
        <f t="shared" ref="AW148" si="290">AS148+AU148</f>
        <v>0</v>
      </c>
      <c r="AX148" s="415">
        <f t="shared" ref="AX148" si="291">AT148+AV148</f>
        <v>0</v>
      </c>
    </row>
    <row r="149" spans="1:56" ht="5.25" customHeight="1">
      <c r="A149" s="640"/>
      <c r="B149" s="641"/>
      <c r="C149" s="641"/>
      <c r="D149" s="641"/>
      <c r="E149" s="641"/>
      <c r="F149" s="641"/>
      <c r="G149" s="641"/>
      <c r="H149" s="641"/>
      <c r="I149" s="641"/>
      <c r="J149" s="641"/>
      <c r="K149" s="641"/>
      <c r="L149" s="641"/>
      <c r="M149" s="641"/>
      <c r="N149" s="641"/>
      <c r="O149" s="642"/>
      <c r="P149" s="642"/>
      <c r="Q149" s="642"/>
      <c r="R149" s="642"/>
      <c r="S149" s="642"/>
      <c r="T149" s="642"/>
      <c r="U149" s="642"/>
      <c r="V149" s="642"/>
      <c r="W149" s="642"/>
      <c r="X149" s="642"/>
      <c r="Y149" s="642"/>
      <c r="Z149" s="642"/>
      <c r="AA149" s="642"/>
      <c r="AB149" s="642"/>
      <c r="AC149" s="642"/>
      <c r="AD149" s="642"/>
      <c r="AE149" s="642"/>
      <c r="AF149" s="642"/>
      <c r="AG149" s="642"/>
      <c r="AH149" s="642"/>
      <c r="AI149" s="642"/>
      <c r="AJ149" s="642"/>
      <c r="AK149" s="642"/>
      <c r="AL149" s="642"/>
      <c r="AM149" s="642"/>
      <c r="AN149" s="642"/>
      <c r="AO149" s="642"/>
      <c r="AP149" s="642"/>
      <c r="AQ149" s="642"/>
      <c r="AR149" s="642"/>
      <c r="AS149" s="642"/>
      <c r="AT149" s="642"/>
      <c r="AU149" s="642"/>
      <c r="AV149" s="642"/>
      <c r="AW149" s="642"/>
      <c r="AX149" s="643"/>
      <c r="BA149" s="163"/>
      <c r="BB149" s="163"/>
      <c r="BC149" s="163"/>
      <c r="BD149" s="163"/>
    </row>
    <row r="150" spans="1:56">
      <c r="A150" s="283" t="s">
        <v>78</v>
      </c>
      <c r="B150" s="284"/>
      <c r="C150" s="285"/>
      <c r="D150" s="285"/>
      <c r="E150" s="285"/>
      <c r="F150" s="285"/>
      <c r="G150" s="285"/>
      <c r="H150" s="285"/>
      <c r="I150" s="285"/>
      <c r="J150" s="285"/>
      <c r="K150" s="285"/>
      <c r="L150" s="285"/>
      <c r="M150" s="285"/>
      <c r="N150" s="285"/>
      <c r="O150" s="302"/>
      <c r="P150" s="303"/>
      <c r="Q150" s="303"/>
      <c r="R150" s="303"/>
      <c r="S150" s="303"/>
      <c r="T150" s="303"/>
      <c r="U150" s="302"/>
      <c r="V150" s="303"/>
      <c r="W150" s="303"/>
      <c r="X150" s="303"/>
      <c r="Y150" s="303"/>
      <c r="Z150" s="303"/>
      <c r="AA150" s="302"/>
      <c r="AB150" s="303"/>
      <c r="AC150" s="303"/>
      <c r="AD150" s="303"/>
      <c r="AE150" s="303"/>
      <c r="AF150" s="303"/>
      <c r="AG150" s="302"/>
      <c r="AH150" s="303"/>
      <c r="AI150" s="303"/>
      <c r="AJ150" s="303"/>
      <c r="AK150" s="303"/>
      <c r="AL150" s="303"/>
      <c r="AM150" s="302"/>
      <c r="AN150" s="303"/>
      <c r="AO150" s="303"/>
      <c r="AP150" s="303"/>
      <c r="AQ150" s="303"/>
      <c r="AR150" s="303"/>
      <c r="AS150" s="302"/>
      <c r="AT150" s="303"/>
      <c r="AU150" s="303"/>
      <c r="AV150" s="303"/>
      <c r="AW150" s="303"/>
      <c r="AX150" s="304"/>
    </row>
    <row r="151" spans="1:56" s="82" customFormat="1" ht="12.75" customHeight="1">
      <c r="A151" s="508" t="s">
        <v>96</v>
      </c>
      <c r="B151" s="509"/>
      <c r="C151" s="509"/>
      <c r="D151" s="509"/>
      <c r="E151" s="509"/>
      <c r="F151" s="509"/>
      <c r="G151" s="509"/>
      <c r="H151" s="509"/>
      <c r="I151" s="509"/>
      <c r="J151" s="509"/>
      <c r="K151" s="509"/>
      <c r="L151" s="509"/>
      <c r="M151" s="509"/>
      <c r="N151" s="509"/>
      <c r="O151" s="403">
        <f>O148-SUM(O82,O95,O108,O109,O146,O110,O111,O112,O113)+IF(SUM($O$124:O$124)&gt;25000,MAX(0,25000-SUM($N124:N124)),O$124)+IF(SUM($O$127:O$127)&gt;25000,MAX(0,25000-SUM($N127:N127)),O$127)+IF(SUM($O$130:O$130)&gt;25000,MAX(0,25000-SUM($N130:N130)),O$130)+IF(SUM($O$133:O$133)&gt;25000,MAX(0,25000-SUM($N133:N133)),O$133)+IF(SUM($O$136:O$136)&gt;25000,MAX(0,25000-SUM($N136:N136)),O$136)+IF(SUM($O$139:O$139)&gt;25000,MAX(0,25000-SUM($N139:N139)),O$139)+IF(SUM($O$142:O$142)&gt;25000,MAX(0,25000-SUM($N142:N142)),O$142)+IF(SUM($O$145:O$145)&gt;25000,MAX(0,25000-SUM($N145:N145)),O$145)</f>
        <v>0</v>
      </c>
      <c r="P151" s="404"/>
      <c r="Q151" s="403">
        <f>Q148-SUM(Q82,Q95,Q108,Q109,Q110,Q111,Q112,Q113)</f>
        <v>0</v>
      </c>
      <c r="R151" s="404"/>
      <c r="S151" s="403">
        <f>O151+Q151</f>
        <v>0</v>
      </c>
      <c r="T151" s="416"/>
      <c r="U151" s="403">
        <f>U148-SUM(U82,U95,U108,U109,U146,U110,U111,U112,U113)+IF(SUM($O$124:U$124)&gt;25000,MAX(0,25000-SUM($N124:T124)),U$124)+IF(SUM($O$127:U$127)&gt;25000,MAX(0,25000-SUM($N127:T127)),U$127)+IF(SUM($O$130:U$130)&gt;25000,MAX(0,25000-SUM($N130:T130)),U$130)+IF(SUM($O$133:U$133)&gt;25000,MAX(0,25000-SUM($N133:T133)),U$133)+IF(SUM($O$136:U$136)&gt;25000,MAX(0,25000-SUM($N136:T136)),U$136)+IF(SUM($O$139:U$139)&gt;25000,MAX(0,25000-SUM($N139:T139)),U$139)+IF(SUM($O$142:U$142)&gt;25000,MAX(0,25000-SUM($N142:T142)),U$142)+IF(SUM($O$145:U$145)&gt;25000,MAX(0,25000-SUM($N145:T145)),U$145)</f>
        <v>0</v>
      </c>
      <c r="V151" s="404"/>
      <c r="W151" s="403">
        <f>W148-SUM(W82,W95,W108,W109,W110,W111,W112,W113)</f>
        <v>0</v>
      </c>
      <c r="X151" s="404"/>
      <c r="Y151" s="403">
        <f>U151+W151</f>
        <v>0</v>
      </c>
      <c r="Z151" s="416"/>
      <c r="AA151" s="403">
        <f>AA148-SUM(AA82,AA95,AA108,AA109,AA146,AA110,AA111,AA112,AA113)+IF(SUM($O$124:AA$124)&gt;25000,MAX(0,25000-SUM($N124:Z124)),AA$124)+IF(SUM($O$127:AA$127)&gt;25000,MAX(0,25000-SUM($N127:Z127)),AA$127)+IF(SUM($O$130:AA$130)&gt;25000,MAX(0,25000-SUM($N130:Z130)),AA$130)+IF(SUM($O$133:AA$133)&gt;25000,MAX(0,25000-SUM($N133:Z133)),AA$133)+IF(SUM($O$136:AA$136)&gt;25000,MAX(0,25000-SUM($N136:Z136)),AA$136)+IF(SUM($O$139:AA$139)&gt;25000,MAX(0,25000-SUM($N139:Z139)),AA$139)+IF(SUM($O$142:AA$142)&gt;25000,MAX(0,25000-SUM($N142:Z142)),AA$142)+IF(SUM($O$145:AA$145)&gt;25000,MAX(0,25000-SUM($N145:Z145)),AA$145)</f>
        <v>0</v>
      </c>
      <c r="AB151" s="404"/>
      <c r="AC151" s="403">
        <f>AC148-SUM(AC82,AC95,AC108,AC109,AC110,AC111,AC112,AC113)</f>
        <v>0</v>
      </c>
      <c r="AD151" s="404"/>
      <c r="AE151" s="403">
        <f>AA151+AC151</f>
        <v>0</v>
      </c>
      <c r="AF151" s="416"/>
      <c r="AG151" s="403">
        <f>AG148-SUM(AG82,AG95,AG108,AG109,AG146,AG110,AG111,AG112,AG113)+IF(SUM($O$124:AG$124)&gt;25000,MAX(0,25000-SUM($N124:AF124)),AG$124)+IF(SUM($O$127:AG$127)&gt;25000,MAX(0,25000-SUM($N127:AF127)),AG$127)+IF(SUM($O$130:AG$130)&gt;25000,MAX(0,25000-SUM($N130:AF130)),AG$130)+IF(SUM($O$133:AG$133)&gt;25000,MAX(0,25000-SUM($N133:AF133)),AG$133)+IF(SUM($O$136:AG$136)&gt;25000,MAX(0,25000-SUM($N136:AF136)),AG$136)+IF(SUM($O$139:AG$139)&gt;25000,MAX(0,25000-SUM($N139:AF139)),AG$139)+IF(SUM($O$142:AG$142)&gt;25000,MAX(0,25000-SUM($N142:AF142)),AG$142)+IF(SUM($O$145:AG$145)&gt;25000,MAX(0,25000-SUM($N145:AF145)),AG$145)</f>
        <v>0</v>
      </c>
      <c r="AH151" s="404"/>
      <c r="AI151" s="403">
        <f>AI148-SUM(AI82,AI95,AI108,AI109,AI110,AI111,AI112,AI113)</f>
        <v>0</v>
      </c>
      <c r="AJ151" s="404"/>
      <c r="AK151" s="403">
        <f>AG151+AI151</f>
        <v>0</v>
      </c>
      <c r="AL151" s="416"/>
      <c r="AM151" s="403">
        <f>AM148-SUM(AM82,AM95,AM108,AM109,AM146,AM110,AM111,AM112,AM113)+IF(SUM($O$124:AM$124)&gt;25000,MAX(0,25000-SUM($N124:AL124)),AM$124)+IF(SUM($O$127:AM$127)&gt;25000,MAX(0,25000-SUM($N127:AL127)),AM$127)+IF(SUM($O$130:AM$130)&gt;25000,MAX(0,25000-SUM($N130:AL130)),AM$130)+IF(SUM($O$133:AM$133)&gt;25000,MAX(0,25000-SUM($N133:AL133)),AM$133)+IF(SUM($O$136:AM$136)&gt;25000,MAX(0,25000-SUM($N136:AL136)),AM$136)+IF(SUM($O$139:AM$139)&gt;25000,MAX(0,25000-SUM($N139:AL139)),AM$139)+IF(SUM($O$142:AM$142)&gt;25000,MAX(0,25000-SUM($N142:AL142)),AM$142)+IF(SUM($O$145:AM$145)&gt;25000,MAX(0,25000-SUM($N145:AL145)),AM$145)</f>
        <v>0</v>
      </c>
      <c r="AN151" s="404"/>
      <c r="AO151" s="403">
        <f>AO148-SUM(AO82,AO95,AO108,AO109,AO110,AO111,AO112,AO113)</f>
        <v>0</v>
      </c>
      <c r="AP151" s="404"/>
      <c r="AQ151" s="403">
        <f>AM151+AO151</f>
        <v>0</v>
      </c>
      <c r="AR151" s="416"/>
      <c r="AS151" s="403">
        <f>SUM(AM151,AG151,AA151,U151,O151)</f>
        <v>0</v>
      </c>
      <c r="AT151" s="404"/>
      <c r="AU151" s="403">
        <f>SUM(AO151,AI151,AC151,W151,Q151)</f>
        <v>0</v>
      </c>
      <c r="AV151" s="404"/>
      <c r="AW151" s="403">
        <f>AS151+AU151</f>
        <v>0</v>
      </c>
      <c r="AX151" s="416"/>
    </row>
    <row r="152" spans="1:56" s="136" customFormat="1">
      <c r="A152" s="275" t="s">
        <v>97</v>
      </c>
      <c r="B152" s="276"/>
      <c r="C152" s="277"/>
      <c r="D152" s="278"/>
      <c r="E152" s="278"/>
      <c r="F152" s="278"/>
      <c r="G152" s="278"/>
      <c r="H152" s="279"/>
      <c r="I152" s="280" t="s">
        <v>98</v>
      </c>
      <c r="J152" s="281">
        <v>0.58499999999999996</v>
      </c>
      <c r="K152" s="280"/>
      <c r="L152" s="280"/>
      <c r="M152" s="280" t="s">
        <v>99</v>
      </c>
      <c r="N152" s="282">
        <v>0.26</v>
      </c>
      <c r="O152" s="402">
        <f>ROUND(O151*$J152,0)</f>
        <v>0</v>
      </c>
      <c r="P152" s="387"/>
      <c r="Q152" s="387">
        <f>ROUND(Q151*$N152,0)</f>
        <v>0</v>
      </c>
      <c r="R152" s="387"/>
      <c r="S152" s="387">
        <f>O152+Q152</f>
        <v>0</v>
      </c>
      <c r="T152" s="417">
        <f t="shared" ref="T151:T154" si="292">P152+R152</f>
        <v>0</v>
      </c>
      <c r="U152" s="402">
        <f>ROUND(U151*$J152,0)</f>
        <v>0</v>
      </c>
      <c r="V152" s="387"/>
      <c r="W152" s="387">
        <f>ROUND(W151*$N152,0)</f>
        <v>0</v>
      </c>
      <c r="X152" s="387"/>
      <c r="Y152" s="387">
        <f t="shared" ref="Y151:Y154" si="293">U152+W152</f>
        <v>0</v>
      </c>
      <c r="Z152" s="417">
        <f t="shared" ref="Z151:Z154" si="294">V152+X152</f>
        <v>0</v>
      </c>
      <c r="AA152" s="402">
        <f>ROUND(AA151*$J152,0)</f>
        <v>0</v>
      </c>
      <c r="AB152" s="387"/>
      <c r="AC152" s="387">
        <f>ROUND(AC151*$N152,0)</f>
        <v>0</v>
      </c>
      <c r="AD152" s="387"/>
      <c r="AE152" s="387">
        <f t="shared" ref="AE151:AE154" si="295">AA152+AC152</f>
        <v>0</v>
      </c>
      <c r="AF152" s="417">
        <f t="shared" ref="AF151:AF154" si="296">AB152+AD152</f>
        <v>0</v>
      </c>
      <c r="AG152" s="402">
        <f>ROUND(AG151*$J152,0)</f>
        <v>0</v>
      </c>
      <c r="AH152" s="387"/>
      <c r="AI152" s="387">
        <f>ROUND(AI151*$N152,0)</f>
        <v>0</v>
      </c>
      <c r="AJ152" s="387"/>
      <c r="AK152" s="387">
        <f t="shared" ref="AK151:AK154" si="297">AG152+AI152</f>
        <v>0</v>
      </c>
      <c r="AL152" s="417">
        <f t="shared" ref="AL151:AL154" si="298">AH152+AJ152</f>
        <v>0</v>
      </c>
      <c r="AM152" s="402">
        <f>ROUND(AM151*$J152,0)</f>
        <v>0</v>
      </c>
      <c r="AN152" s="387"/>
      <c r="AO152" s="387">
        <f>ROUND(AO151*$N152,0)</f>
        <v>0</v>
      </c>
      <c r="AP152" s="387"/>
      <c r="AQ152" s="387">
        <f t="shared" ref="AQ151:AQ154" si="299">AM152+AO152</f>
        <v>0</v>
      </c>
      <c r="AR152" s="417">
        <f t="shared" ref="AR151:AR154" si="300">AN152+AP152</f>
        <v>0</v>
      </c>
      <c r="AS152" s="551">
        <f t="shared" ref="AS151:AS154" si="301">O152+U152+AA152+AG152+AM152</f>
        <v>0</v>
      </c>
      <c r="AT152" s="553"/>
      <c r="AU152" s="553">
        <f t="shared" ref="AU151:AU154" si="302">Q152+W152+AC152+AI152+AO152</f>
        <v>0</v>
      </c>
      <c r="AV152" s="553"/>
      <c r="AW152" s="553">
        <f t="shared" ref="AW151:AW154" si="303">AS152+AU152</f>
        <v>0</v>
      </c>
      <c r="AX152" s="570">
        <f t="shared" ref="AX151:AX154" si="304">AT152+AV152</f>
        <v>0</v>
      </c>
      <c r="AY152" s="164"/>
    </row>
    <row r="153" spans="1:56" s="136" customFormat="1" ht="5.25" customHeight="1">
      <c r="A153" s="640"/>
      <c r="B153" s="641"/>
      <c r="C153" s="641"/>
      <c r="D153" s="641"/>
      <c r="E153" s="641"/>
      <c r="F153" s="641"/>
      <c r="G153" s="641"/>
      <c r="H153" s="641"/>
      <c r="I153" s="641"/>
      <c r="J153" s="641"/>
      <c r="K153" s="641"/>
      <c r="L153" s="641"/>
      <c r="M153" s="641"/>
      <c r="N153" s="641"/>
      <c r="O153" s="650"/>
      <c r="P153" s="650"/>
      <c r="Q153" s="650"/>
      <c r="R153" s="650"/>
      <c r="S153" s="650"/>
      <c r="T153" s="650"/>
      <c r="U153" s="644"/>
      <c r="V153" s="644"/>
      <c r="W153" s="644"/>
      <c r="X153" s="644"/>
      <c r="Y153" s="644"/>
      <c r="Z153" s="644"/>
      <c r="AA153" s="644"/>
      <c r="AB153" s="644"/>
      <c r="AC153" s="644"/>
      <c r="AD153" s="644"/>
      <c r="AE153" s="644"/>
      <c r="AF153" s="644"/>
      <c r="AG153" s="644"/>
      <c r="AH153" s="644"/>
      <c r="AI153" s="644"/>
      <c r="AJ153" s="644"/>
      <c r="AK153" s="644"/>
      <c r="AL153" s="644"/>
      <c r="AM153" s="644"/>
      <c r="AN153" s="644"/>
      <c r="AO153" s="644"/>
      <c r="AP153" s="644"/>
      <c r="AQ153" s="644"/>
      <c r="AR153" s="644"/>
      <c r="AS153" s="644"/>
      <c r="AT153" s="644"/>
      <c r="AU153" s="644"/>
      <c r="AV153" s="644"/>
      <c r="AW153" s="644"/>
      <c r="AX153" s="645"/>
      <c r="AY153" s="164"/>
    </row>
    <row r="154" spans="1:56">
      <c r="A154" s="258" t="s">
        <v>100</v>
      </c>
      <c r="B154" s="259"/>
      <c r="C154" s="260"/>
      <c r="D154" s="260"/>
      <c r="E154" s="260"/>
      <c r="F154" s="260"/>
      <c r="G154" s="260"/>
      <c r="H154" s="260"/>
      <c r="I154" s="260"/>
      <c r="J154" s="260"/>
      <c r="K154" s="260"/>
      <c r="L154" s="260"/>
      <c r="M154" s="260"/>
      <c r="N154" s="261"/>
      <c r="O154" s="446">
        <f>O148+O152</f>
        <v>0</v>
      </c>
      <c r="P154" s="447"/>
      <c r="Q154" s="456">
        <f>Q148+Q152</f>
        <v>0</v>
      </c>
      <c r="R154" s="447"/>
      <c r="S154" s="456">
        <f>O154+Q154</f>
        <v>0</v>
      </c>
      <c r="T154" s="457">
        <f t="shared" si="292"/>
        <v>0</v>
      </c>
      <c r="U154" s="388">
        <f>U148+U152</f>
        <v>0</v>
      </c>
      <c r="V154" s="488"/>
      <c r="W154" s="388">
        <f>W148+W152</f>
        <v>0</v>
      </c>
      <c r="X154" s="389"/>
      <c r="Y154" s="418">
        <f t="shared" si="293"/>
        <v>0</v>
      </c>
      <c r="Z154" s="419">
        <f t="shared" si="294"/>
        <v>0</v>
      </c>
      <c r="AA154" s="388">
        <f>AA148+AA152</f>
        <v>0</v>
      </c>
      <c r="AB154" s="408"/>
      <c r="AC154" s="388">
        <f>AC148+AC152</f>
        <v>0</v>
      </c>
      <c r="AD154" s="389"/>
      <c r="AE154" s="418">
        <f t="shared" si="295"/>
        <v>0</v>
      </c>
      <c r="AF154" s="389">
        <f t="shared" si="296"/>
        <v>0</v>
      </c>
      <c r="AG154" s="554">
        <f>AG148+AG152</f>
        <v>0</v>
      </c>
      <c r="AH154" s="408"/>
      <c r="AI154" s="388">
        <f>AI148+AI152</f>
        <v>0</v>
      </c>
      <c r="AJ154" s="389"/>
      <c r="AK154" s="418">
        <f t="shared" si="297"/>
        <v>0</v>
      </c>
      <c r="AL154" s="389">
        <f t="shared" si="298"/>
        <v>0</v>
      </c>
      <c r="AM154" s="554">
        <f>AM148+AM152</f>
        <v>0</v>
      </c>
      <c r="AN154" s="389"/>
      <c r="AO154" s="550">
        <f>AO148+AO152</f>
        <v>0</v>
      </c>
      <c r="AP154" s="488"/>
      <c r="AQ154" s="388">
        <f t="shared" si="299"/>
        <v>0</v>
      </c>
      <c r="AR154" s="419">
        <f t="shared" si="300"/>
        <v>0</v>
      </c>
      <c r="AS154" s="388">
        <f>O154+U154+AA154+AG154+AM154</f>
        <v>0</v>
      </c>
      <c r="AT154" s="389"/>
      <c r="AU154" s="550">
        <f>Q154+W154+AC154+AI154+AO154</f>
        <v>0</v>
      </c>
      <c r="AV154" s="488"/>
      <c r="AW154" s="388">
        <f>AS154+AU154</f>
        <v>0</v>
      </c>
      <c r="AX154" s="419">
        <f t="shared" si="304"/>
        <v>0</v>
      </c>
    </row>
    <row r="158" spans="1:56"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  <c r="AB158" s="263"/>
      <c r="AC158" s="82"/>
      <c r="AD158" s="82"/>
      <c r="AE158" s="82"/>
      <c r="AF158" s="82"/>
    </row>
    <row r="162" spans="14:14">
      <c r="N162" s="83" t="s">
        <v>101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1819">
    <mergeCell ref="AS119:AT119"/>
    <mergeCell ref="AU119:AV119"/>
    <mergeCell ref="AW119:AX119"/>
    <mergeCell ref="A149:AX149"/>
    <mergeCell ref="A147:AX147"/>
    <mergeCell ref="A41:AX41"/>
    <mergeCell ref="A75:AX75"/>
    <mergeCell ref="A77:AX77"/>
    <mergeCell ref="A83:AX83"/>
    <mergeCell ref="A88:AX88"/>
    <mergeCell ref="A96:AX96"/>
    <mergeCell ref="A120:AX120"/>
    <mergeCell ref="A153:AX153"/>
    <mergeCell ref="O119:P119"/>
    <mergeCell ref="Q119:R119"/>
    <mergeCell ref="S119:T119"/>
    <mergeCell ref="U119:V119"/>
    <mergeCell ref="W119:X119"/>
    <mergeCell ref="Y119:Z119"/>
    <mergeCell ref="AA119:AB119"/>
    <mergeCell ref="AC119:AD119"/>
    <mergeCell ref="AE119:AF119"/>
    <mergeCell ref="AG119:AH119"/>
    <mergeCell ref="AI119:AJ119"/>
    <mergeCell ref="AK119:AL119"/>
    <mergeCell ref="AM119:AN119"/>
    <mergeCell ref="AO119:AP119"/>
    <mergeCell ref="AQ119:AR119"/>
    <mergeCell ref="O118:P118"/>
    <mergeCell ref="Q118:R118"/>
    <mergeCell ref="S118:T118"/>
    <mergeCell ref="U118:V118"/>
    <mergeCell ref="AC118:AD118"/>
    <mergeCell ref="AE118:AF118"/>
    <mergeCell ref="AG118:AH118"/>
    <mergeCell ref="AI118:AJ118"/>
    <mergeCell ref="AK118:AL118"/>
    <mergeCell ref="AM118:AN118"/>
    <mergeCell ref="AO118:AP118"/>
    <mergeCell ref="AQ118:AR118"/>
    <mergeCell ref="AS118:AT118"/>
    <mergeCell ref="AU118:AV118"/>
    <mergeCell ref="O117:P117"/>
    <mergeCell ref="Q117:R117"/>
    <mergeCell ref="S117:T117"/>
    <mergeCell ref="U117:V117"/>
    <mergeCell ref="W117:X117"/>
    <mergeCell ref="Y117:Z117"/>
    <mergeCell ref="AA117:AB117"/>
    <mergeCell ref="AC117:AD117"/>
    <mergeCell ref="AE117:AF117"/>
    <mergeCell ref="AG117:AH117"/>
    <mergeCell ref="AI117:AJ117"/>
    <mergeCell ref="AK117:AL117"/>
    <mergeCell ref="AM117:AN117"/>
    <mergeCell ref="AO117:AP117"/>
    <mergeCell ref="AQ117:AR117"/>
    <mergeCell ref="AS117:AT117"/>
    <mergeCell ref="AU117:AV117"/>
    <mergeCell ref="AE115:AF115"/>
    <mergeCell ref="AG115:AH115"/>
    <mergeCell ref="AI115:AJ115"/>
    <mergeCell ref="AK115:AL115"/>
    <mergeCell ref="AM115:AN115"/>
    <mergeCell ref="AO115:AP115"/>
    <mergeCell ref="AQ115:AR115"/>
    <mergeCell ref="AS115:AT115"/>
    <mergeCell ref="AU115:AV115"/>
    <mergeCell ref="AW115:AX115"/>
    <mergeCell ref="O116:P116"/>
    <mergeCell ref="Q116:R116"/>
    <mergeCell ref="S116:T116"/>
    <mergeCell ref="U116:V116"/>
    <mergeCell ref="W116:X116"/>
    <mergeCell ref="Y116:Z116"/>
    <mergeCell ref="AA116:AB116"/>
    <mergeCell ref="AC116:AD116"/>
    <mergeCell ref="AE116:AF116"/>
    <mergeCell ref="AG116:AH116"/>
    <mergeCell ref="AI116:AJ116"/>
    <mergeCell ref="AK116:AL116"/>
    <mergeCell ref="AM116:AN116"/>
    <mergeCell ref="AO116:AP116"/>
    <mergeCell ref="AQ116:AR116"/>
    <mergeCell ref="AS116:AT116"/>
    <mergeCell ref="AE113:AF113"/>
    <mergeCell ref="AG113:AH113"/>
    <mergeCell ref="AI113:AJ113"/>
    <mergeCell ref="AK113:AL113"/>
    <mergeCell ref="AM113:AN113"/>
    <mergeCell ref="AO113:AP113"/>
    <mergeCell ref="AQ113:AR113"/>
    <mergeCell ref="AS113:AT113"/>
    <mergeCell ref="AU113:AV113"/>
    <mergeCell ref="AW113:AX113"/>
    <mergeCell ref="O114:P114"/>
    <mergeCell ref="Q114:R114"/>
    <mergeCell ref="S114:T114"/>
    <mergeCell ref="U114:V114"/>
    <mergeCell ref="W114:X114"/>
    <mergeCell ref="Y114:Z114"/>
    <mergeCell ref="AA114:AB114"/>
    <mergeCell ref="AC114:AD114"/>
    <mergeCell ref="AE114:AF114"/>
    <mergeCell ref="AG114:AH114"/>
    <mergeCell ref="AI114:AJ114"/>
    <mergeCell ref="AK114:AL114"/>
    <mergeCell ref="AM114:AN114"/>
    <mergeCell ref="AO114:AP114"/>
    <mergeCell ref="AQ114:AR114"/>
    <mergeCell ref="AS114:AT114"/>
    <mergeCell ref="AU114:AV114"/>
    <mergeCell ref="AW114:AX114"/>
    <mergeCell ref="O105:P105"/>
    <mergeCell ref="Q105:R105"/>
    <mergeCell ref="S105:T105"/>
    <mergeCell ref="U105:V105"/>
    <mergeCell ref="W105:X105"/>
    <mergeCell ref="Y105:Z105"/>
    <mergeCell ref="AA105:AB105"/>
    <mergeCell ref="AC105:AD105"/>
    <mergeCell ref="AE105:AF105"/>
    <mergeCell ref="AG105:AH105"/>
    <mergeCell ref="AI105:AJ105"/>
    <mergeCell ref="AK105:AL105"/>
    <mergeCell ref="AM105:AN105"/>
    <mergeCell ref="AO105:AP105"/>
    <mergeCell ref="AQ105:AR105"/>
    <mergeCell ref="AS105:AT105"/>
    <mergeCell ref="AU105:AV105"/>
    <mergeCell ref="O106:P106"/>
    <mergeCell ref="Q106:R106"/>
    <mergeCell ref="S106:T106"/>
    <mergeCell ref="U106:V106"/>
    <mergeCell ref="W106:X106"/>
    <mergeCell ref="Y106:Z106"/>
    <mergeCell ref="AA106:AB106"/>
    <mergeCell ref="AC106:AD106"/>
    <mergeCell ref="AE106:AF106"/>
    <mergeCell ref="AG106:AH106"/>
    <mergeCell ref="AI106:AJ106"/>
    <mergeCell ref="AK106:AL106"/>
    <mergeCell ref="AM106:AN106"/>
    <mergeCell ref="AO106:AP106"/>
    <mergeCell ref="AQ106:AR106"/>
    <mergeCell ref="AW105:AX105"/>
    <mergeCell ref="AG145:AH145"/>
    <mergeCell ref="AI145:AJ145"/>
    <mergeCell ref="AK145:AL145"/>
    <mergeCell ref="AM145:AN145"/>
    <mergeCell ref="AO145:AP145"/>
    <mergeCell ref="AQ145:AR145"/>
    <mergeCell ref="AS145:AT145"/>
    <mergeCell ref="AU145:AV145"/>
    <mergeCell ref="AW145:AX145"/>
    <mergeCell ref="O145:P145"/>
    <mergeCell ref="Q145:R145"/>
    <mergeCell ref="S145:T145"/>
    <mergeCell ref="U145:V145"/>
    <mergeCell ref="W145:X145"/>
    <mergeCell ref="Y145:Z145"/>
    <mergeCell ref="AA145:AB145"/>
    <mergeCell ref="AE145:AF145"/>
    <mergeCell ref="AG144:AH144"/>
    <mergeCell ref="AI144:AJ144"/>
    <mergeCell ref="AK144:AL144"/>
    <mergeCell ref="AM144:AN144"/>
    <mergeCell ref="AO144:AP144"/>
    <mergeCell ref="AQ144:AR144"/>
    <mergeCell ref="AS144:AT144"/>
    <mergeCell ref="AU144:AV144"/>
    <mergeCell ref="AW144:AX144"/>
    <mergeCell ref="O144:P144"/>
    <mergeCell ref="Q144:R144"/>
    <mergeCell ref="S144:T144"/>
    <mergeCell ref="U144:V144"/>
    <mergeCell ref="W144:X144"/>
    <mergeCell ref="Y144:Z144"/>
    <mergeCell ref="AA144:AB144"/>
    <mergeCell ref="AC144:AD144"/>
    <mergeCell ref="AE144:AF144"/>
    <mergeCell ref="AG143:AH143"/>
    <mergeCell ref="AI143:AJ143"/>
    <mergeCell ref="AK143:AL143"/>
    <mergeCell ref="AM143:AN143"/>
    <mergeCell ref="AO143:AP143"/>
    <mergeCell ref="AQ143:AR143"/>
    <mergeCell ref="AS143:AT143"/>
    <mergeCell ref="AU143:AV143"/>
    <mergeCell ref="AW143:AX143"/>
    <mergeCell ref="O143:P143"/>
    <mergeCell ref="Q143:R143"/>
    <mergeCell ref="S143:T143"/>
    <mergeCell ref="U143:V143"/>
    <mergeCell ref="W143:X143"/>
    <mergeCell ref="Y143:Z143"/>
    <mergeCell ref="AA143:AB143"/>
    <mergeCell ref="AC143:AD143"/>
    <mergeCell ref="AE143:AF143"/>
    <mergeCell ref="AI142:AJ142"/>
    <mergeCell ref="AK142:AL142"/>
    <mergeCell ref="AM142:AN142"/>
    <mergeCell ref="AO142:AP142"/>
    <mergeCell ref="AQ142:AR142"/>
    <mergeCell ref="AS142:AT142"/>
    <mergeCell ref="AU142:AV142"/>
    <mergeCell ref="AW142:AX142"/>
    <mergeCell ref="O142:P142"/>
    <mergeCell ref="Q142:R142"/>
    <mergeCell ref="S142:T142"/>
    <mergeCell ref="U142:V142"/>
    <mergeCell ref="W142:X142"/>
    <mergeCell ref="Y142:Z142"/>
    <mergeCell ref="AA142:AB142"/>
    <mergeCell ref="AC142:AD142"/>
    <mergeCell ref="AE142:AF142"/>
    <mergeCell ref="AQ140:AR140"/>
    <mergeCell ref="AS140:AT140"/>
    <mergeCell ref="AU140:AV140"/>
    <mergeCell ref="AW140:AX140"/>
    <mergeCell ref="O140:P140"/>
    <mergeCell ref="Q140:R140"/>
    <mergeCell ref="S140:T140"/>
    <mergeCell ref="U140:V140"/>
    <mergeCell ref="W140:X140"/>
    <mergeCell ref="Y140:Z140"/>
    <mergeCell ref="AA140:AB140"/>
    <mergeCell ref="AC140:AD140"/>
    <mergeCell ref="AE140:AF140"/>
    <mergeCell ref="AG141:AH141"/>
    <mergeCell ref="AI141:AJ141"/>
    <mergeCell ref="AK141:AL141"/>
    <mergeCell ref="AM141:AN141"/>
    <mergeCell ref="AO141:AP141"/>
    <mergeCell ref="AQ141:AR141"/>
    <mergeCell ref="AS141:AT141"/>
    <mergeCell ref="AU141:AV141"/>
    <mergeCell ref="AW141:AX141"/>
    <mergeCell ref="O141:P141"/>
    <mergeCell ref="Q141:R141"/>
    <mergeCell ref="S141:T141"/>
    <mergeCell ref="U141:V141"/>
    <mergeCell ref="W141:X141"/>
    <mergeCell ref="Y141:Z141"/>
    <mergeCell ref="AA141:AB141"/>
    <mergeCell ref="AC141:AD141"/>
    <mergeCell ref="AE141:AF141"/>
    <mergeCell ref="AQ138:AR138"/>
    <mergeCell ref="AS138:AT138"/>
    <mergeCell ref="AU138:AV138"/>
    <mergeCell ref="AW138:AX138"/>
    <mergeCell ref="O138:P138"/>
    <mergeCell ref="Q138:R138"/>
    <mergeCell ref="S138:T138"/>
    <mergeCell ref="U138:V138"/>
    <mergeCell ref="W138:X138"/>
    <mergeCell ref="Y138:Z138"/>
    <mergeCell ref="AA138:AB138"/>
    <mergeCell ref="AC138:AD138"/>
    <mergeCell ref="AE138:AF138"/>
    <mergeCell ref="AG139:AH139"/>
    <mergeCell ref="AI139:AJ139"/>
    <mergeCell ref="AK139:AL139"/>
    <mergeCell ref="AM139:AN139"/>
    <mergeCell ref="AO139:AP139"/>
    <mergeCell ref="AQ139:AR139"/>
    <mergeCell ref="AS139:AT139"/>
    <mergeCell ref="AU139:AV139"/>
    <mergeCell ref="AW139:AX139"/>
    <mergeCell ref="O139:P139"/>
    <mergeCell ref="Q139:R139"/>
    <mergeCell ref="S139:T139"/>
    <mergeCell ref="U139:V139"/>
    <mergeCell ref="W139:X139"/>
    <mergeCell ref="Y139:Z139"/>
    <mergeCell ref="AA139:AB139"/>
    <mergeCell ref="AC139:AD139"/>
    <mergeCell ref="AE139:AF139"/>
    <mergeCell ref="AQ136:AR136"/>
    <mergeCell ref="AS136:AT136"/>
    <mergeCell ref="AU136:AV136"/>
    <mergeCell ref="AW136:AX136"/>
    <mergeCell ref="O136:P136"/>
    <mergeCell ref="Q136:R136"/>
    <mergeCell ref="S136:T136"/>
    <mergeCell ref="U136:V136"/>
    <mergeCell ref="W136:X136"/>
    <mergeCell ref="Y136:Z136"/>
    <mergeCell ref="AA136:AB136"/>
    <mergeCell ref="AC136:AD136"/>
    <mergeCell ref="AE136:AF136"/>
    <mergeCell ref="AG137:AH137"/>
    <mergeCell ref="AI137:AJ137"/>
    <mergeCell ref="AK137:AL137"/>
    <mergeCell ref="AM137:AN137"/>
    <mergeCell ref="AO137:AP137"/>
    <mergeCell ref="AQ137:AR137"/>
    <mergeCell ref="AS137:AT137"/>
    <mergeCell ref="AU137:AV137"/>
    <mergeCell ref="AW137:AX137"/>
    <mergeCell ref="O137:P137"/>
    <mergeCell ref="Q137:R137"/>
    <mergeCell ref="S137:T137"/>
    <mergeCell ref="U137:V137"/>
    <mergeCell ref="W137:X137"/>
    <mergeCell ref="Y137:Z137"/>
    <mergeCell ref="AA137:AB137"/>
    <mergeCell ref="AC137:AD137"/>
    <mergeCell ref="AE137:AF137"/>
    <mergeCell ref="AQ134:AR134"/>
    <mergeCell ref="AS134:AT134"/>
    <mergeCell ref="AU134:AV134"/>
    <mergeCell ref="AW134:AX134"/>
    <mergeCell ref="O134:P134"/>
    <mergeCell ref="Q134:R134"/>
    <mergeCell ref="S134:T134"/>
    <mergeCell ref="U134:V134"/>
    <mergeCell ref="W134:X134"/>
    <mergeCell ref="Y134:Z134"/>
    <mergeCell ref="AA134:AB134"/>
    <mergeCell ref="AC134:AD134"/>
    <mergeCell ref="AE134:AF134"/>
    <mergeCell ref="AG135:AH135"/>
    <mergeCell ref="AI135:AJ135"/>
    <mergeCell ref="AK135:AL135"/>
    <mergeCell ref="AM135:AN135"/>
    <mergeCell ref="AO135:AP135"/>
    <mergeCell ref="AQ135:AR135"/>
    <mergeCell ref="AS135:AT135"/>
    <mergeCell ref="AU135:AV135"/>
    <mergeCell ref="AW135:AX135"/>
    <mergeCell ref="O135:P135"/>
    <mergeCell ref="Q135:R135"/>
    <mergeCell ref="S135:T135"/>
    <mergeCell ref="U135:V135"/>
    <mergeCell ref="W135:X135"/>
    <mergeCell ref="Y135:Z135"/>
    <mergeCell ref="AA135:AB135"/>
    <mergeCell ref="AC135:AD135"/>
    <mergeCell ref="AE135:AF135"/>
    <mergeCell ref="AQ132:AR132"/>
    <mergeCell ref="AS132:AT132"/>
    <mergeCell ref="AU132:AV132"/>
    <mergeCell ref="AW132:AX132"/>
    <mergeCell ref="O132:P132"/>
    <mergeCell ref="Q132:R132"/>
    <mergeCell ref="S132:T132"/>
    <mergeCell ref="U132:V132"/>
    <mergeCell ref="W132:X132"/>
    <mergeCell ref="Y132:Z132"/>
    <mergeCell ref="AA132:AB132"/>
    <mergeCell ref="AC132:AD132"/>
    <mergeCell ref="AE132:AF132"/>
    <mergeCell ref="AG133:AH133"/>
    <mergeCell ref="AI133:AJ133"/>
    <mergeCell ref="AK133:AL133"/>
    <mergeCell ref="AM133:AN133"/>
    <mergeCell ref="AO133:AP133"/>
    <mergeCell ref="AQ133:AR133"/>
    <mergeCell ref="AS133:AT133"/>
    <mergeCell ref="AU133:AV133"/>
    <mergeCell ref="AW133:AX133"/>
    <mergeCell ref="O133:P133"/>
    <mergeCell ref="Q133:R133"/>
    <mergeCell ref="S133:T133"/>
    <mergeCell ref="U133:V133"/>
    <mergeCell ref="W133:X133"/>
    <mergeCell ref="Y133:Z133"/>
    <mergeCell ref="AA133:AB133"/>
    <mergeCell ref="AC133:AD133"/>
    <mergeCell ref="AE133:AF133"/>
    <mergeCell ref="AU130:AV130"/>
    <mergeCell ref="AW130:AX130"/>
    <mergeCell ref="O130:P130"/>
    <mergeCell ref="Q130:R130"/>
    <mergeCell ref="S130:T130"/>
    <mergeCell ref="U130:V130"/>
    <mergeCell ref="W130:X130"/>
    <mergeCell ref="Y130:Z130"/>
    <mergeCell ref="AA130:AB130"/>
    <mergeCell ref="AC130:AD130"/>
    <mergeCell ref="AE130:AF130"/>
    <mergeCell ref="AG131:AH131"/>
    <mergeCell ref="AI131:AJ131"/>
    <mergeCell ref="AK131:AL131"/>
    <mergeCell ref="AM131:AN131"/>
    <mergeCell ref="AO131:AP131"/>
    <mergeCell ref="AQ131:AR131"/>
    <mergeCell ref="AS131:AT131"/>
    <mergeCell ref="AU131:AV131"/>
    <mergeCell ref="AW131:AX131"/>
    <mergeCell ref="O131:P131"/>
    <mergeCell ref="Q131:R131"/>
    <mergeCell ref="S131:T131"/>
    <mergeCell ref="U131:V131"/>
    <mergeCell ref="W131:X131"/>
    <mergeCell ref="Y131:Z131"/>
    <mergeCell ref="AA131:AB131"/>
    <mergeCell ref="AC131:AD131"/>
    <mergeCell ref="AE131:AF131"/>
    <mergeCell ref="AW125:AX125"/>
    <mergeCell ref="O125:P125"/>
    <mergeCell ref="Q125:R125"/>
    <mergeCell ref="S125:T125"/>
    <mergeCell ref="U125:V125"/>
    <mergeCell ref="W125:X125"/>
    <mergeCell ref="Y125:Z125"/>
    <mergeCell ref="AA125:AB125"/>
    <mergeCell ref="AC125:AD125"/>
    <mergeCell ref="AE125:AF125"/>
    <mergeCell ref="AG129:AH129"/>
    <mergeCell ref="AI129:AJ129"/>
    <mergeCell ref="AK129:AL129"/>
    <mergeCell ref="AM129:AN129"/>
    <mergeCell ref="AO129:AP129"/>
    <mergeCell ref="AQ129:AR129"/>
    <mergeCell ref="AS129:AT129"/>
    <mergeCell ref="AU129:AV129"/>
    <mergeCell ref="AW129:AX129"/>
    <mergeCell ref="O129:P129"/>
    <mergeCell ref="Q129:R129"/>
    <mergeCell ref="S129:T129"/>
    <mergeCell ref="U129:V129"/>
    <mergeCell ref="W129:X129"/>
    <mergeCell ref="Y129:Z129"/>
    <mergeCell ref="AA129:AB129"/>
    <mergeCell ref="AC129:AD129"/>
    <mergeCell ref="AE129:AF129"/>
    <mergeCell ref="Q128:R128"/>
    <mergeCell ref="U128:V128"/>
    <mergeCell ref="B143:D145"/>
    <mergeCell ref="AG80:AH80"/>
    <mergeCell ref="AI80:AJ80"/>
    <mergeCell ref="AC103:AD103"/>
    <mergeCell ref="AE103:AF103"/>
    <mergeCell ref="AG102:AH102"/>
    <mergeCell ref="AI102:AJ102"/>
    <mergeCell ref="U93:V93"/>
    <mergeCell ref="W93:X93"/>
    <mergeCell ref="Y93:Z93"/>
    <mergeCell ref="AA93:AB93"/>
    <mergeCell ref="AC93:AD93"/>
    <mergeCell ref="AE93:AF93"/>
    <mergeCell ref="AE124:AF124"/>
    <mergeCell ref="AE126:AF126"/>
    <mergeCell ref="AE123:AF123"/>
    <mergeCell ref="S124:T124"/>
    <mergeCell ref="S126:T126"/>
    <mergeCell ref="AG125:AH125"/>
    <mergeCell ref="AI125:AJ125"/>
    <mergeCell ref="AG130:AH130"/>
    <mergeCell ref="AI130:AJ130"/>
    <mergeCell ref="AG132:AH132"/>
    <mergeCell ref="AI132:AJ132"/>
    <mergeCell ref="AG134:AH134"/>
    <mergeCell ref="AI134:AJ134"/>
    <mergeCell ref="AG136:AH136"/>
    <mergeCell ref="AI136:AJ136"/>
    <mergeCell ref="AG138:AH138"/>
    <mergeCell ref="AI138:AJ138"/>
    <mergeCell ref="AG140:AH140"/>
    <mergeCell ref="AI140:AJ140"/>
    <mergeCell ref="AO80:AP80"/>
    <mergeCell ref="AQ80:AR80"/>
    <mergeCell ref="AW80:AX80"/>
    <mergeCell ref="N8:N9"/>
    <mergeCell ref="A110:B110"/>
    <mergeCell ref="O80:P80"/>
    <mergeCell ref="Q80:R80"/>
    <mergeCell ref="S80:T80"/>
    <mergeCell ref="U80:V80"/>
    <mergeCell ref="W80:X80"/>
    <mergeCell ref="Y80:Z80"/>
    <mergeCell ref="AA80:AB80"/>
    <mergeCell ref="AC80:AD80"/>
    <mergeCell ref="AE80:AF80"/>
    <mergeCell ref="AG103:AH103"/>
    <mergeCell ref="AI103:AJ103"/>
    <mergeCell ref="AK103:AL103"/>
    <mergeCell ref="AM103:AN103"/>
    <mergeCell ref="AO103:AP103"/>
    <mergeCell ref="AQ103:AR103"/>
    <mergeCell ref="AS103:AT103"/>
    <mergeCell ref="AU103:AV103"/>
    <mergeCell ref="AW103:AX103"/>
    <mergeCell ref="O103:P103"/>
    <mergeCell ref="Q103:R103"/>
    <mergeCell ref="S103:T103"/>
    <mergeCell ref="U103:V103"/>
    <mergeCell ref="W103:X103"/>
    <mergeCell ref="Y103:Z103"/>
    <mergeCell ref="AA103:AB103"/>
    <mergeCell ref="A80:N80"/>
    <mergeCell ref="U102:V102"/>
    <mergeCell ref="AE102:AF102"/>
    <mergeCell ref="AG93:AH93"/>
    <mergeCell ref="AI93:AJ93"/>
    <mergeCell ref="O101:P101"/>
    <mergeCell ref="Q101:R101"/>
    <mergeCell ref="S101:T101"/>
    <mergeCell ref="U101:V101"/>
    <mergeCell ref="W101:X101"/>
    <mergeCell ref="Y101:Z101"/>
    <mergeCell ref="AA101:AB101"/>
    <mergeCell ref="AC101:AD101"/>
    <mergeCell ref="AE101:AF101"/>
    <mergeCell ref="AG101:AH101"/>
    <mergeCell ref="AI101:AJ101"/>
    <mergeCell ref="O93:P93"/>
    <mergeCell ref="Q93:R93"/>
    <mergeCell ref="S93:T93"/>
    <mergeCell ref="Q100:R100"/>
    <mergeCell ref="O100:P100"/>
    <mergeCell ref="U100:V100"/>
    <mergeCell ref="O102:P102"/>
    <mergeCell ref="Q102:R102"/>
    <mergeCell ref="S102:T102"/>
    <mergeCell ref="AM43:AN43"/>
    <mergeCell ref="AO43:AP43"/>
    <mergeCell ref="AQ43:AR43"/>
    <mergeCell ref="AS43:AT43"/>
    <mergeCell ref="AU43:AV43"/>
    <mergeCell ref="AW43:AX43"/>
    <mergeCell ref="O42:T42"/>
    <mergeCell ref="U42:Z42"/>
    <mergeCell ref="AA42:AF42"/>
    <mergeCell ref="AG42:AL42"/>
    <mergeCell ref="AM42:AR42"/>
    <mergeCell ref="AS42:AX42"/>
    <mergeCell ref="U43:V43"/>
    <mergeCell ref="W43:X43"/>
    <mergeCell ref="Y43:Z43"/>
    <mergeCell ref="AA43:AB43"/>
    <mergeCell ref="AC43:AD43"/>
    <mergeCell ref="AE43:AF43"/>
    <mergeCell ref="AG43:AH43"/>
    <mergeCell ref="AI43:AJ43"/>
    <mergeCell ref="AK43:AL43"/>
    <mergeCell ref="A7:C7"/>
    <mergeCell ref="A8:A9"/>
    <mergeCell ref="B8:B9"/>
    <mergeCell ref="C8:C9"/>
    <mergeCell ref="O43:P43"/>
    <mergeCell ref="Q43:R43"/>
    <mergeCell ref="S43:T43"/>
    <mergeCell ref="AG73:AH73"/>
    <mergeCell ref="AI73:AJ73"/>
    <mergeCell ref="AK73:AL73"/>
    <mergeCell ref="AM73:AN73"/>
    <mergeCell ref="AO73:AP73"/>
    <mergeCell ref="AQ73:AR73"/>
    <mergeCell ref="AS73:AT73"/>
    <mergeCell ref="AU73:AV73"/>
    <mergeCell ref="AW73:AX73"/>
    <mergeCell ref="O73:P73"/>
    <mergeCell ref="Q73:R73"/>
    <mergeCell ref="S73:T73"/>
    <mergeCell ref="U73:V73"/>
    <mergeCell ref="W73:X73"/>
    <mergeCell ref="Y73:Z73"/>
    <mergeCell ref="AA73:AB73"/>
    <mergeCell ref="AC73:AD73"/>
    <mergeCell ref="AE73:AF73"/>
    <mergeCell ref="AG72:AH72"/>
    <mergeCell ref="AI72:AJ72"/>
    <mergeCell ref="AK72:AL72"/>
    <mergeCell ref="AM72:AN72"/>
    <mergeCell ref="AO72:AP72"/>
    <mergeCell ref="AQ72:AR72"/>
    <mergeCell ref="AS72:AT72"/>
    <mergeCell ref="AW72:AX72"/>
    <mergeCell ref="O72:P72"/>
    <mergeCell ref="Q72:R72"/>
    <mergeCell ref="S72:T72"/>
    <mergeCell ref="U72:V72"/>
    <mergeCell ref="W72:X72"/>
    <mergeCell ref="Y72:Z72"/>
    <mergeCell ref="AA72:AB72"/>
    <mergeCell ref="AC72:AD72"/>
    <mergeCell ref="AE72:AF72"/>
    <mergeCell ref="AG71:AH71"/>
    <mergeCell ref="AI71:AJ71"/>
    <mergeCell ref="AK71:AL71"/>
    <mergeCell ref="AM71:AN71"/>
    <mergeCell ref="AO71:AP71"/>
    <mergeCell ref="AQ71:AR71"/>
    <mergeCell ref="AS71:AT71"/>
    <mergeCell ref="AU71:AV71"/>
    <mergeCell ref="AW71:AX71"/>
    <mergeCell ref="O71:P71"/>
    <mergeCell ref="Q71:R71"/>
    <mergeCell ref="S71:T71"/>
    <mergeCell ref="U71:V71"/>
    <mergeCell ref="W71:X71"/>
    <mergeCell ref="Y71:Z71"/>
    <mergeCell ref="AA71:AB71"/>
    <mergeCell ref="AC71:AD71"/>
    <mergeCell ref="AE71:AF71"/>
    <mergeCell ref="AG70:AH70"/>
    <mergeCell ref="AI70:AJ70"/>
    <mergeCell ref="AK70:AL70"/>
    <mergeCell ref="AM70:AN70"/>
    <mergeCell ref="AO70:AP70"/>
    <mergeCell ref="AQ70:AR70"/>
    <mergeCell ref="AS70:AT70"/>
    <mergeCell ref="AU70:AV70"/>
    <mergeCell ref="AW70:AX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69:AH69"/>
    <mergeCell ref="AI69:AJ69"/>
    <mergeCell ref="AK69:AL69"/>
    <mergeCell ref="AM69:AN69"/>
    <mergeCell ref="AO69:AP69"/>
    <mergeCell ref="AQ69:AR69"/>
    <mergeCell ref="AS69:AT69"/>
    <mergeCell ref="AU69:AV69"/>
    <mergeCell ref="AW69:AX69"/>
    <mergeCell ref="O69:P69"/>
    <mergeCell ref="Q69:R69"/>
    <mergeCell ref="S69:T69"/>
    <mergeCell ref="U69:V69"/>
    <mergeCell ref="W69:X69"/>
    <mergeCell ref="Y69:Z69"/>
    <mergeCell ref="AA69:AB69"/>
    <mergeCell ref="AC69:AD69"/>
    <mergeCell ref="AE69:AF69"/>
    <mergeCell ref="AG68:AH68"/>
    <mergeCell ref="AI68:AJ68"/>
    <mergeCell ref="AK68:AL68"/>
    <mergeCell ref="AM68:AN68"/>
    <mergeCell ref="AO68:AP68"/>
    <mergeCell ref="AQ68:AR68"/>
    <mergeCell ref="AS68:AT68"/>
    <mergeCell ref="AU68:AV68"/>
    <mergeCell ref="AW68:AX68"/>
    <mergeCell ref="O68:P68"/>
    <mergeCell ref="Q68:R68"/>
    <mergeCell ref="S68:T68"/>
    <mergeCell ref="U68:V68"/>
    <mergeCell ref="W68:X68"/>
    <mergeCell ref="Y68:Z68"/>
    <mergeCell ref="AA68:AB68"/>
    <mergeCell ref="AC68:AD68"/>
    <mergeCell ref="AE68:AF68"/>
    <mergeCell ref="AG67:AH67"/>
    <mergeCell ref="AI67:AJ67"/>
    <mergeCell ref="AK67:AL67"/>
    <mergeCell ref="AM67:AN67"/>
    <mergeCell ref="AO67:AP67"/>
    <mergeCell ref="AQ67:AR67"/>
    <mergeCell ref="AS67:AT67"/>
    <mergeCell ref="AU67:AV67"/>
    <mergeCell ref="AW67:AX67"/>
    <mergeCell ref="O67:P67"/>
    <mergeCell ref="Q67:R67"/>
    <mergeCell ref="S67:T67"/>
    <mergeCell ref="U67:V67"/>
    <mergeCell ref="W67:X67"/>
    <mergeCell ref="Y67:Z67"/>
    <mergeCell ref="AA67:AB67"/>
    <mergeCell ref="AC67:AD67"/>
    <mergeCell ref="AE67:AF67"/>
    <mergeCell ref="AG66:AH66"/>
    <mergeCell ref="AI66:AJ66"/>
    <mergeCell ref="AK66:AL66"/>
    <mergeCell ref="AM66:AN66"/>
    <mergeCell ref="AO66:AP66"/>
    <mergeCell ref="AQ66:AR66"/>
    <mergeCell ref="AS66:AT66"/>
    <mergeCell ref="AU66:AV66"/>
    <mergeCell ref="AW66:AX66"/>
    <mergeCell ref="O66:P66"/>
    <mergeCell ref="Q66:R66"/>
    <mergeCell ref="S66:T66"/>
    <mergeCell ref="U66:V66"/>
    <mergeCell ref="W66:X66"/>
    <mergeCell ref="Y66:Z66"/>
    <mergeCell ref="AA66:AB66"/>
    <mergeCell ref="AC66:AD66"/>
    <mergeCell ref="AE66:AF66"/>
    <mergeCell ref="AG65:AH65"/>
    <mergeCell ref="AI65:AJ65"/>
    <mergeCell ref="AK65:AL65"/>
    <mergeCell ref="AM65:AN65"/>
    <mergeCell ref="AO65:AP65"/>
    <mergeCell ref="AQ65:AR65"/>
    <mergeCell ref="AS65:AT65"/>
    <mergeCell ref="AU65:AV65"/>
    <mergeCell ref="AW65:AX65"/>
    <mergeCell ref="O65:P65"/>
    <mergeCell ref="Q65:R65"/>
    <mergeCell ref="S65:T65"/>
    <mergeCell ref="U65:V65"/>
    <mergeCell ref="W65:X65"/>
    <mergeCell ref="Y65:Z65"/>
    <mergeCell ref="AA65:AB65"/>
    <mergeCell ref="AC65:AD65"/>
    <mergeCell ref="AE65:AF65"/>
    <mergeCell ref="AG64:AH64"/>
    <mergeCell ref="AI64:AJ64"/>
    <mergeCell ref="AK64:AL64"/>
    <mergeCell ref="AM64:AN64"/>
    <mergeCell ref="AO64:AP64"/>
    <mergeCell ref="AQ64:AR64"/>
    <mergeCell ref="AS64:AT64"/>
    <mergeCell ref="AU64:AV64"/>
    <mergeCell ref="AW64:AX64"/>
    <mergeCell ref="O64:P64"/>
    <mergeCell ref="Q64:R64"/>
    <mergeCell ref="S64:T64"/>
    <mergeCell ref="U64:V64"/>
    <mergeCell ref="W64:X64"/>
    <mergeCell ref="Y64:Z64"/>
    <mergeCell ref="AA64:AB64"/>
    <mergeCell ref="AC64:AD64"/>
    <mergeCell ref="AE64:AF64"/>
    <mergeCell ref="AG63:AH63"/>
    <mergeCell ref="AI63:AJ63"/>
    <mergeCell ref="AK63:AL63"/>
    <mergeCell ref="AM63:AN63"/>
    <mergeCell ref="AO63:AP63"/>
    <mergeCell ref="AQ63:AR63"/>
    <mergeCell ref="AS63:AT63"/>
    <mergeCell ref="AU63:AV63"/>
    <mergeCell ref="AW63:AX63"/>
    <mergeCell ref="O63:P63"/>
    <mergeCell ref="Q63:R63"/>
    <mergeCell ref="S63:T63"/>
    <mergeCell ref="U63:V63"/>
    <mergeCell ref="W63:X63"/>
    <mergeCell ref="Y63:Z63"/>
    <mergeCell ref="AA63:AB63"/>
    <mergeCell ref="AC63:AD63"/>
    <mergeCell ref="AE63:AF63"/>
    <mergeCell ref="AG62:AH62"/>
    <mergeCell ref="AI62:AJ62"/>
    <mergeCell ref="AK62:AL62"/>
    <mergeCell ref="AM62:AN62"/>
    <mergeCell ref="AO62:AP62"/>
    <mergeCell ref="AQ62:AR62"/>
    <mergeCell ref="AS62:AT62"/>
    <mergeCell ref="AU62:AV62"/>
    <mergeCell ref="AW62:AX62"/>
    <mergeCell ref="O62:P62"/>
    <mergeCell ref="Q62:R62"/>
    <mergeCell ref="S62:T62"/>
    <mergeCell ref="U62:V62"/>
    <mergeCell ref="W62:X62"/>
    <mergeCell ref="Y62:Z62"/>
    <mergeCell ref="AA62:AB62"/>
    <mergeCell ref="AC62:AD62"/>
    <mergeCell ref="AE62:AF62"/>
    <mergeCell ref="AE60:AF60"/>
    <mergeCell ref="AG61:AH61"/>
    <mergeCell ref="AI61:AJ61"/>
    <mergeCell ref="AK61:AL61"/>
    <mergeCell ref="AM61:AN61"/>
    <mergeCell ref="AO61:AP61"/>
    <mergeCell ref="AQ61:AR61"/>
    <mergeCell ref="AS61:AT61"/>
    <mergeCell ref="AU61:AV61"/>
    <mergeCell ref="AW61:AX61"/>
    <mergeCell ref="O61:P61"/>
    <mergeCell ref="Q61:R61"/>
    <mergeCell ref="S61:T61"/>
    <mergeCell ref="U61:V61"/>
    <mergeCell ref="W61:X61"/>
    <mergeCell ref="Y61:Z61"/>
    <mergeCell ref="AA61:AB61"/>
    <mergeCell ref="AC61:AD61"/>
    <mergeCell ref="AE61:AF61"/>
    <mergeCell ref="AM59:AN59"/>
    <mergeCell ref="AO59:AP59"/>
    <mergeCell ref="AQ59:AR59"/>
    <mergeCell ref="AS59:AT59"/>
    <mergeCell ref="AU59:AV59"/>
    <mergeCell ref="AW59:AX59"/>
    <mergeCell ref="O59:P59"/>
    <mergeCell ref="Q59:R59"/>
    <mergeCell ref="S59:T59"/>
    <mergeCell ref="U59:V59"/>
    <mergeCell ref="W59:X59"/>
    <mergeCell ref="Y59:Z59"/>
    <mergeCell ref="AA59:AB59"/>
    <mergeCell ref="AC59:AD59"/>
    <mergeCell ref="AE59:AF59"/>
    <mergeCell ref="AG60:AH60"/>
    <mergeCell ref="AI60:AJ60"/>
    <mergeCell ref="AK60:AL60"/>
    <mergeCell ref="AM60:AN60"/>
    <mergeCell ref="AO60:AP60"/>
    <mergeCell ref="AQ60:AR60"/>
    <mergeCell ref="AS60:AT60"/>
    <mergeCell ref="AU60:AV60"/>
    <mergeCell ref="AW60:AX60"/>
    <mergeCell ref="O60:P60"/>
    <mergeCell ref="Q60:R60"/>
    <mergeCell ref="S60:T60"/>
    <mergeCell ref="U60:V60"/>
    <mergeCell ref="W60:X60"/>
    <mergeCell ref="Y60:Z60"/>
    <mergeCell ref="AA60:AB60"/>
    <mergeCell ref="AC60:AD60"/>
    <mergeCell ref="O56:P56"/>
    <mergeCell ref="Q56:R56"/>
    <mergeCell ref="S56:T56"/>
    <mergeCell ref="U56:V56"/>
    <mergeCell ref="W56:X56"/>
    <mergeCell ref="Y56:Z56"/>
    <mergeCell ref="AA56:AB56"/>
    <mergeCell ref="AC56:AD56"/>
    <mergeCell ref="AG58:AH58"/>
    <mergeCell ref="AI58:AJ58"/>
    <mergeCell ref="AK58:AL58"/>
    <mergeCell ref="AM58:AN58"/>
    <mergeCell ref="AO58:AP58"/>
    <mergeCell ref="AQ58:AR58"/>
    <mergeCell ref="AS58:AT58"/>
    <mergeCell ref="AU58:AV58"/>
    <mergeCell ref="AW58:AX58"/>
    <mergeCell ref="O58:P58"/>
    <mergeCell ref="Q58:R58"/>
    <mergeCell ref="S58:T58"/>
    <mergeCell ref="U58:V58"/>
    <mergeCell ref="W58:X58"/>
    <mergeCell ref="Y58:Z58"/>
    <mergeCell ref="AA58:AB58"/>
    <mergeCell ref="AC58:AD58"/>
    <mergeCell ref="AE58:AF58"/>
    <mergeCell ref="Q54:R54"/>
    <mergeCell ref="S54:T54"/>
    <mergeCell ref="U54:V54"/>
    <mergeCell ref="W54:X54"/>
    <mergeCell ref="Y54:Z54"/>
    <mergeCell ref="AA54:AB54"/>
    <mergeCell ref="AC54:AD54"/>
    <mergeCell ref="AE54:AF54"/>
    <mergeCell ref="AM56:AN56"/>
    <mergeCell ref="AO56:AP56"/>
    <mergeCell ref="AQ56:AR56"/>
    <mergeCell ref="AS56:AT56"/>
    <mergeCell ref="AU56:AV56"/>
    <mergeCell ref="AW56:AX56"/>
    <mergeCell ref="O57:P57"/>
    <mergeCell ref="Q57:R57"/>
    <mergeCell ref="S57:T57"/>
    <mergeCell ref="U57:V57"/>
    <mergeCell ref="W57:X57"/>
    <mergeCell ref="Y57:Z57"/>
    <mergeCell ref="AA57:AB57"/>
    <mergeCell ref="AC57:AD57"/>
    <mergeCell ref="AE57:AF57"/>
    <mergeCell ref="AG57:AH57"/>
    <mergeCell ref="AI57:AJ57"/>
    <mergeCell ref="AK57:AL57"/>
    <mergeCell ref="AM57:AN57"/>
    <mergeCell ref="AO57:AP57"/>
    <mergeCell ref="AQ57:AR57"/>
    <mergeCell ref="AS57:AT57"/>
    <mergeCell ref="AU57:AV57"/>
    <mergeCell ref="AW57:AX57"/>
    <mergeCell ref="AW53:AX53"/>
    <mergeCell ref="S52:T52"/>
    <mergeCell ref="U52:V52"/>
    <mergeCell ref="W52:X52"/>
    <mergeCell ref="Y52:Z52"/>
    <mergeCell ref="AA52:AB52"/>
    <mergeCell ref="AC52:AD52"/>
    <mergeCell ref="AE52:AF52"/>
    <mergeCell ref="AG52:AH52"/>
    <mergeCell ref="AI52:AJ52"/>
    <mergeCell ref="O52:P52"/>
    <mergeCell ref="Q52:R52"/>
    <mergeCell ref="AE56:AF56"/>
    <mergeCell ref="AW54:AX54"/>
    <mergeCell ref="O55:P55"/>
    <mergeCell ref="Q55:R55"/>
    <mergeCell ref="S55:T55"/>
    <mergeCell ref="U55:V55"/>
    <mergeCell ref="W55:X55"/>
    <mergeCell ref="Y55:Z55"/>
    <mergeCell ref="AA55:AB55"/>
    <mergeCell ref="AC55:AD55"/>
    <mergeCell ref="AE55:AF55"/>
    <mergeCell ref="AG55:AH55"/>
    <mergeCell ref="AI55:AJ55"/>
    <mergeCell ref="AK55:AL55"/>
    <mergeCell ref="AM55:AN55"/>
    <mergeCell ref="AO55:AP55"/>
    <mergeCell ref="AQ55:AR55"/>
    <mergeCell ref="AS55:AT55"/>
    <mergeCell ref="AU55:AV55"/>
    <mergeCell ref="AW55:AX55"/>
    <mergeCell ref="W51:X51"/>
    <mergeCell ref="Y51:Z51"/>
    <mergeCell ref="AA51:AB51"/>
    <mergeCell ref="AC51:AD51"/>
    <mergeCell ref="AE51:AF51"/>
    <mergeCell ref="AG51:AH51"/>
    <mergeCell ref="AI51:AJ51"/>
    <mergeCell ref="AK51:AL51"/>
    <mergeCell ref="AM51:AN51"/>
    <mergeCell ref="AO51:AP51"/>
    <mergeCell ref="AQ51:AR51"/>
    <mergeCell ref="AS51:AT51"/>
    <mergeCell ref="AU51:AV51"/>
    <mergeCell ref="AW51:AX51"/>
    <mergeCell ref="AW52:AX52"/>
    <mergeCell ref="O53:P53"/>
    <mergeCell ref="Q53:R53"/>
    <mergeCell ref="S53:T53"/>
    <mergeCell ref="U53:V53"/>
    <mergeCell ref="W53:X53"/>
    <mergeCell ref="Y53:Z53"/>
    <mergeCell ref="AA53:AB53"/>
    <mergeCell ref="AC53:AD53"/>
    <mergeCell ref="AE53:AF53"/>
    <mergeCell ref="AG53:AH53"/>
    <mergeCell ref="AI53:AJ53"/>
    <mergeCell ref="AK53:AL53"/>
    <mergeCell ref="AM53:AN53"/>
    <mergeCell ref="AO53:AP53"/>
    <mergeCell ref="AQ53:AR53"/>
    <mergeCell ref="AS53:AT53"/>
    <mergeCell ref="AU53:AV53"/>
    <mergeCell ref="BE7:BE8"/>
    <mergeCell ref="BF7:BF8"/>
    <mergeCell ref="O50:P50"/>
    <mergeCell ref="Q50:R50"/>
    <mergeCell ref="S50:T50"/>
    <mergeCell ref="U50:V50"/>
    <mergeCell ref="W50:X50"/>
    <mergeCell ref="Y50:Z50"/>
    <mergeCell ref="AA50:AB50"/>
    <mergeCell ref="AC50:AD50"/>
    <mergeCell ref="AE50:AF50"/>
    <mergeCell ref="AG50:AH50"/>
    <mergeCell ref="AI50:AJ50"/>
    <mergeCell ref="AK50:AL50"/>
    <mergeCell ref="AM50:AN50"/>
    <mergeCell ref="AO50:AP50"/>
    <mergeCell ref="AQ50:AR50"/>
    <mergeCell ref="AS50:AT50"/>
    <mergeCell ref="AU50:AV50"/>
    <mergeCell ref="AS8:AT8"/>
    <mergeCell ref="AU8:AV8"/>
    <mergeCell ref="AQ48:AR48"/>
    <mergeCell ref="AK44:AL44"/>
    <mergeCell ref="AK45:AL45"/>
    <mergeCell ref="AK46:AL46"/>
    <mergeCell ref="AK47:AL47"/>
    <mergeCell ref="AK48:AL48"/>
    <mergeCell ref="AE48:AF48"/>
    <mergeCell ref="AE49:AF49"/>
    <mergeCell ref="AM44:AN44"/>
    <mergeCell ref="AO44:AP44"/>
    <mergeCell ref="AM45:AN45"/>
    <mergeCell ref="O5:T5"/>
    <mergeCell ref="U5:Z5"/>
    <mergeCell ref="AA5:AF5"/>
    <mergeCell ref="AG5:AL5"/>
    <mergeCell ref="AM5:AR5"/>
    <mergeCell ref="AS5:AX5"/>
    <mergeCell ref="AZ7:BD8"/>
    <mergeCell ref="AI122:AJ122"/>
    <mergeCell ref="AG123:AH123"/>
    <mergeCell ref="AI123:AJ123"/>
    <mergeCell ref="AS91:AT91"/>
    <mergeCell ref="AU91:AV91"/>
    <mergeCell ref="AS92:AT92"/>
    <mergeCell ref="AU92:AV92"/>
    <mergeCell ref="AS94:AT94"/>
    <mergeCell ref="AU94:AV94"/>
    <mergeCell ref="AS95:AT95"/>
    <mergeCell ref="AU95:AV95"/>
    <mergeCell ref="AS98:AT98"/>
    <mergeCell ref="AQ94:AR94"/>
    <mergeCell ref="AQ95:AR95"/>
    <mergeCell ref="AO91:AP91"/>
    <mergeCell ref="AO92:AP92"/>
    <mergeCell ref="AO94:AP94"/>
    <mergeCell ref="AO93:AP93"/>
    <mergeCell ref="AQ93:AR93"/>
    <mergeCell ref="AS93:AT93"/>
    <mergeCell ref="AU93:AV93"/>
    <mergeCell ref="AQ82:AR82"/>
    <mergeCell ref="AQ85:AR85"/>
    <mergeCell ref="AW50:AX50"/>
    <mergeCell ref="O51:P51"/>
    <mergeCell ref="AW99:AX99"/>
    <mergeCell ref="AW87:AX87"/>
    <mergeCell ref="AW90:AX90"/>
    <mergeCell ref="AW93:AX93"/>
    <mergeCell ref="AQ101:AR101"/>
    <mergeCell ref="AS101:AT101"/>
    <mergeCell ref="AU101:AV101"/>
    <mergeCell ref="AW101:AX101"/>
    <mergeCell ref="AW94:AX94"/>
    <mergeCell ref="AW95:AX95"/>
    <mergeCell ref="AU98:AV98"/>
    <mergeCell ref="AS99:AT99"/>
    <mergeCell ref="AU99:AV99"/>
    <mergeCell ref="AS100:AT100"/>
    <mergeCell ref="AU100:AV100"/>
    <mergeCell ref="AS124:AT124"/>
    <mergeCell ref="AU124:AV124"/>
    <mergeCell ref="AQ102:AR102"/>
    <mergeCell ref="AS102:AT102"/>
    <mergeCell ref="AU102:AV102"/>
    <mergeCell ref="AW102:AX102"/>
    <mergeCell ref="AS106:AT106"/>
    <mergeCell ref="AU106:AV106"/>
    <mergeCell ref="AW106:AX106"/>
    <mergeCell ref="AU116:AV116"/>
    <mergeCell ref="AW116:AX116"/>
    <mergeCell ref="AW117:AX117"/>
    <mergeCell ref="AW118:AX118"/>
    <mergeCell ref="AQ87:AR87"/>
    <mergeCell ref="AQ91:AR91"/>
    <mergeCell ref="AQ92:AR92"/>
    <mergeCell ref="AS111:AT111"/>
    <mergeCell ref="AQ44:AR44"/>
    <mergeCell ref="AQ45:AR45"/>
    <mergeCell ref="AQ46:AR46"/>
    <mergeCell ref="AQ47:AR47"/>
    <mergeCell ref="AQ86:AR86"/>
    <mergeCell ref="AS82:AT82"/>
    <mergeCell ref="AU82:AV82"/>
    <mergeCell ref="AW82:AX82"/>
    <mergeCell ref="AW85:AX85"/>
    <mergeCell ref="AW86:AX86"/>
    <mergeCell ref="AS86:AT86"/>
    <mergeCell ref="AU86:AV86"/>
    <mergeCell ref="AS85:AT85"/>
    <mergeCell ref="AW154:AX154"/>
    <mergeCell ref="AS154:AT154"/>
    <mergeCell ref="AU154:AV154"/>
    <mergeCell ref="AW44:AX44"/>
    <mergeCell ref="AW45:AX45"/>
    <mergeCell ref="AW46:AX46"/>
    <mergeCell ref="AW47:AX47"/>
    <mergeCell ref="AW48:AX48"/>
    <mergeCell ref="AW49:AX49"/>
    <mergeCell ref="AW74:AX74"/>
    <mergeCell ref="AW76:AX76"/>
    <mergeCell ref="AW79:AX79"/>
    <mergeCell ref="AU85:AV85"/>
    <mergeCell ref="AW100:AX100"/>
    <mergeCell ref="AW92:AX92"/>
    <mergeCell ref="AW81:AX81"/>
    <mergeCell ref="AQ76:AR76"/>
    <mergeCell ref="AQ79:AR79"/>
    <mergeCell ref="AW152:AX152"/>
    <mergeCell ref="AS44:AT44"/>
    <mergeCell ref="AU44:AV44"/>
    <mergeCell ref="AS45:AT45"/>
    <mergeCell ref="AU45:AV45"/>
    <mergeCell ref="AS46:AT46"/>
    <mergeCell ref="AU46:AV46"/>
    <mergeCell ref="AS47:AT47"/>
    <mergeCell ref="AU47:AV47"/>
    <mergeCell ref="AS48:AT48"/>
    <mergeCell ref="AU48:AV48"/>
    <mergeCell ref="AS49:AT49"/>
    <mergeCell ref="AU49:AV49"/>
    <mergeCell ref="AS74:AT74"/>
    <mergeCell ref="AU74:AV74"/>
    <mergeCell ref="AS52:AT52"/>
    <mergeCell ref="AU52:AV52"/>
    <mergeCell ref="AS54:AT54"/>
    <mergeCell ref="AU54:AV54"/>
    <mergeCell ref="AU72:AV72"/>
    <mergeCell ref="AQ151:AR151"/>
    <mergeCell ref="AQ152:AR152"/>
    <mergeCell ref="AS146:AT146"/>
    <mergeCell ref="AU146:AV146"/>
    <mergeCell ref="AS148:AT148"/>
    <mergeCell ref="AU148:AV148"/>
    <mergeCell ref="AS151:AT151"/>
    <mergeCell ref="AU151:AV151"/>
    <mergeCell ref="AS152:AT152"/>
    <mergeCell ref="AU152:AV152"/>
    <mergeCell ref="AQ109:AR109"/>
    <mergeCell ref="AQ122:AR122"/>
    <mergeCell ref="AS109:AT109"/>
    <mergeCell ref="AU109:AV109"/>
    <mergeCell ref="AS122:AT122"/>
    <mergeCell ref="AU122:AV122"/>
    <mergeCell ref="AQ110:AR110"/>
    <mergeCell ref="AQ124:AR124"/>
    <mergeCell ref="AQ126:AR126"/>
    <mergeCell ref="AQ127:AR127"/>
    <mergeCell ref="AQ128:AR128"/>
    <mergeCell ref="AS126:AT126"/>
    <mergeCell ref="AU126:AV126"/>
    <mergeCell ref="AS127:AT127"/>
    <mergeCell ref="AU127:AV127"/>
    <mergeCell ref="AS128:AT128"/>
    <mergeCell ref="AU128:AV128"/>
    <mergeCell ref="AQ125:AR125"/>
    <mergeCell ref="AS125:AT125"/>
    <mergeCell ref="AU125:AV125"/>
    <mergeCell ref="AQ130:AR130"/>
    <mergeCell ref="AS130:AT130"/>
    <mergeCell ref="AW146:AX146"/>
    <mergeCell ref="AW148:AX148"/>
    <mergeCell ref="AW151:AX151"/>
    <mergeCell ref="AS123:AT123"/>
    <mergeCell ref="AU123:AV123"/>
    <mergeCell ref="AW108:AX108"/>
    <mergeCell ref="AW109:AX109"/>
    <mergeCell ref="AW122:AX122"/>
    <mergeCell ref="AW123:AX123"/>
    <mergeCell ref="AW124:AX124"/>
    <mergeCell ref="AW126:AX126"/>
    <mergeCell ref="AW127:AX127"/>
    <mergeCell ref="AS108:AT108"/>
    <mergeCell ref="AU108:AV108"/>
    <mergeCell ref="AS76:AT76"/>
    <mergeCell ref="AU76:AV76"/>
    <mergeCell ref="AS79:AT79"/>
    <mergeCell ref="AU79:AV79"/>
    <mergeCell ref="AS81:AT81"/>
    <mergeCell ref="AU81:AV81"/>
    <mergeCell ref="AS110:AT110"/>
    <mergeCell ref="AU110:AV110"/>
    <mergeCell ref="AW110:AX110"/>
    <mergeCell ref="AS80:AT80"/>
    <mergeCell ref="AU80:AV80"/>
    <mergeCell ref="AW128:AX128"/>
    <mergeCell ref="AS87:AT87"/>
    <mergeCell ref="AU87:AV87"/>
    <mergeCell ref="AS90:AT90"/>
    <mergeCell ref="AU90:AV90"/>
    <mergeCell ref="AW98:AX98"/>
    <mergeCell ref="AW91:AX91"/>
    <mergeCell ref="AQ74:AR74"/>
    <mergeCell ref="AG92:AH92"/>
    <mergeCell ref="AI92:AJ92"/>
    <mergeCell ref="AG100:AH100"/>
    <mergeCell ref="AI100:AJ100"/>
    <mergeCell ref="AM99:AN99"/>
    <mergeCell ref="AM100:AN100"/>
    <mergeCell ref="AG124:AH124"/>
    <mergeCell ref="AI124:AJ124"/>
    <mergeCell ref="AM122:AN122"/>
    <mergeCell ref="AM123:AN123"/>
    <mergeCell ref="AM124:AN124"/>
    <mergeCell ref="AK124:AL124"/>
    <mergeCell ref="AG122:AH122"/>
    <mergeCell ref="AM92:AN92"/>
    <mergeCell ref="AM94:AN94"/>
    <mergeCell ref="AK99:AL99"/>
    <mergeCell ref="AM74:AN74"/>
    <mergeCell ref="AO74:AP74"/>
    <mergeCell ref="AM76:AN76"/>
    <mergeCell ref="AO76:AP76"/>
    <mergeCell ref="AM79:AN79"/>
    <mergeCell ref="AO79:AP79"/>
    <mergeCell ref="AM81:AN81"/>
    <mergeCell ref="AO81:AP81"/>
    <mergeCell ref="AQ99:AR99"/>
    <mergeCell ref="AQ100:AR100"/>
    <mergeCell ref="AK102:AL102"/>
    <mergeCell ref="AM102:AN102"/>
    <mergeCell ref="AO102:AP102"/>
    <mergeCell ref="AK80:AL80"/>
    <mergeCell ref="AM80:AN80"/>
    <mergeCell ref="AM95:AN95"/>
    <mergeCell ref="AO95:AP95"/>
    <mergeCell ref="AM98:AN98"/>
    <mergeCell ref="AO98:AP98"/>
    <mergeCell ref="AM91:AN91"/>
    <mergeCell ref="AO108:AP108"/>
    <mergeCell ref="AK93:AL93"/>
    <mergeCell ref="AM93:AN93"/>
    <mergeCell ref="AK101:AL101"/>
    <mergeCell ref="AM101:AN101"/>
    <mergeCell ref="AO101:AP101"/>
    <mergeCell ref="AK148:AL148"/>
    <mergeCell ref="AK92:AL92"/>
    <mergeCell ref="AK94:AL94"/>
    <mergeCell ref="AK95:AL95"/>
    <mergeCell ref="AK98:AL98"/>
    <mergeCell ref="AK87:AL87"/>
    <mergeCell ref="AK90:AL90"/>
    <mergeCell ref="AO99:AP99"/>
    <mergeCell ref="AQ148:AR148"/>
    <mergeCell ref="AK125:AL125"/>
    <mergeCell ref="AM125:AN125"/>
    <mergeCell ref="AO125:AP125"/>
    <mergeCell ref="AK130:AL130"/>
    <mergeCell ref="AM130:AN130"/>
    <mergeCell ref="AO130:AP130"/>
    <mergeCell ref="AK132:AL132"/>
    <mergeCell ref="AM132:AN132"/>
    <mergeCell ref="AO132:AP132"/>
    <mergeCell ref="AQ81:AR81"/>
    <mergeCell ref="AQ90:AR90"/>
    <mergeCell ref="AQ98:AR98"/>
    <mergeCell ref="AQ108:AR108"/>
    <mergeCell ref="AQ123:AR123"/>
    <mergeCell ref="AQ146:AR146"/>
    <mergeCell ref="AQ154:AR154"/>
    <mergeCell ref="AO151:AP151"/>
    <mergeCell ref="AM152:AN152"/>
    <mergeCell ref="AO152:AP152"/>
    <mergeCell ref="AM151:AN151"/>
    <mergeCell ref="AM148:AN148"/>
    <mergeCell ref="AO148:AP148"/>
    <mergeCell ref="AM134:AN134"/>
    <mergeCell ref="AO134:AP134"/>
    <mergeCell ref="AM136:AN136"/>
    <mergeCell ref="AO136:AP136"/>
    <mergeCell ref="AM138:AN138"/>
    <mergeCell ref="AO138:AP138"/>
    <mergeCell ref="AM140:AN140"/>
    <mergeCell ref="AO140:AP140"/>
    <mergeCell ref="AM154:AN154"/>
    <mergeCell ref="AQ52:AR52"/>
    <mergeCell ref="AQ54:AR54"/>
    <mergeCell ref="AQ49:AR49"/>
    <mergeCell ref="AE122:AF122"/>
    <mergeCell ref="AE98:AF98"/>
    <mergeCell ref="AE99:AF99"/>
    <mergeCell ref="AE100:AF100"/>
    <mergeCell ref="AE90:AF90"/>
    <mergeCell ref="AE91:AF91"/>
    <mergeCell ref="AE92:AF92"/>
    <mergeCell ref="AE94:AF94"/>
    <mergeCell ref="AE95:AF95"/>
    <mergeCell ref="AO122:AP122"/>
    <mergeCell ref="AO123:AP123"/>
    <mergeCell ref="AO124:AP124"/>
    <mergeCell ref="AK122:AL122"/>
    <mergeCell ref="AK123:AL123"/>
    <mergeCell ref="AO100:AP100"/>
    <mergeCell ref="AM108:AN108"/>
    <mergeCell ref="AM109:AN109"/>
    <mergeCell ref="AO109:AP109"/>
    <mergeCell ref="AI87:AJ87"/>
    <mergeCell ref="AG90:AH90"/>
    <mergeCell ref="AI90:AJ90"/>
    <mergeCell ref="AG94:AH94"/>
    <mergeCell ref="AI94:AJ94"/>
    <mergeCell ref="AG91:AH91"/>
    <mergeCell ref="AI111:AJ111"/>
    <mergeCell ref="AK111:AL111"/>
    <mergeCell ref="AM111:AN111"/>
    <mergeCell ref="AO111:AP111"/>
    <mergeCell ref="AQ111:AR111"/>
    <mergeCell ref="AE154:AF154"/>
    <mergeCell ref="AK49:AL49"/>
    <mergeCell ref="AE146:AF146"/>
    <mergeCell ref="AE148:AF148"/>
    <mergeCell ref="AE151:AF151"/>
    <mergeCell ref="AE152:AF152"/>
    <mergeCell ref="AK154:AL154"/>
    <mergeCell ref="AE44:AF44"/>
    <mergeCell ref="AE45:AF45"/>
    <mergeCell ref="AE46:AF46"/>
    <mergeCell ref="AE47:AF47"/>
    <mergeCell ref="AE81:AF81"/>
    <mergeCell ref="AE82:AF82"/>
    <mergeCell ref="AE85:AF85"/>
    <mergeCell ref="AE86:AF86"/>
    <mergeCell ref="AE87:AF87"/>
    <mergeCell ref="AE76:AF76"/>
    <mergeCell ref="AE79:AF79"/>
    <mergeCell ref="AK100:AL100"/>
    <mergeCell ref="AK108:AL108"/>
    <mergeCell ref="AK151:AL151"/>
    <mergeCell ref="AK109:AL109"/>
    <mergeCell ref="AK152:AL152"/>
    <mergeCell ref="AK134:AL134"/>
    <mergeCell ref="AK136:AL136"/>
    <mergeCell ref="AK138:AL138"/>
    <mergeCell ref="AK140:AL140"/>
    <mergeCell ref="AG85:AH85"/>
    <mergeCell ref="AI85:AJ85"/>
    <mergeCell ref="AG86:AH86"/>
    <mergeCell ref="AI86:AJ86"/>
    <mergeCell ref="AG87:AH87"/>
    <mergeCell ref="Y44:Z44"/>
    <mergeCell ref="Y45:Z45"/>
    <mergeCell ref="Y46:Z46"/>
    <mergeCell ref="Y47:Z47"/>
    <mergeCell ref="AI127:AJ127"/>
    <mergeCell ref="AG128:AH128"/>
    <mergeCell ref="AI128:AJ128"/>
    <mergeCell ref="AG154:AH154"/>
    <mergeCell ref="AI154:AJ154"/>
    <mergeCell ref="AG49:AH49"/>
    <mergeCell ref="AI49:AJ49"/>
    <mergeCell ref="AC44:AD44"/>
    <mergeCell ref="AC45:AD45"/>
    <mergeCell ref="AG79:AH79"/>
    <mergeCell ref="AI79:AJ79"/>
    <mergeCell ref="AG76:AH76"/>
    <mergeCell ref="AI76:AJ76"/>
    <mergeCell ref="AC47:AD47"/>
    <mergeCell ref="AE109:AF109"/>
    <mergeCell ref="AG152:AH152"/>
    <mergeCell ref="AI152:AJ152"/>
    <mergeCell ref="AG151:AH151"/>
    <mergeCell ref="AI151:AJ151"/>
    <mergeCell ref="AG126:AH126"/>
    <mergeCell ref="AI126:AJ126"/>
    <mergeCell ref="AG127:AH127"/>
    <mergeCell ref="AG142:AH142"/>
    <mergeCell ref="AI109:AJ109"/>
    <mergeCell ref="AG81:AH81"/>
    <mergeCell ref="AI81:AJ81"/>
    <mergeCell ref="AG82:AH82"/>
    <mergeCell ref="AI82:AJ82"/>
    <mergeCell ref="U148:V148"/>
    <mergeCell ref="AG146:AH146"/>
    <mergeCell ref="AI146:AJ146"/>
    <mergeCell ref="AK126:AL126"/>
    <mergeCell ref="AK127:AL127"/>
    <mergeCell ref="AK128:AL128"/>
    <mergeCell ref="AK146:AL146"/>
    <mergeCell ref="AE127:AF127"/>
    <mergeCell ref="AE128:AF128"/>
    <mergeCell ref="AM85:AN85"/>
    <mergeCell ref="AO85:AP85"/>
    <mergeCell ref="AM86:AN86"/>
    <mergeCell ref="AO86:AP86"/>
    <mergeCell ref="AM87:AN87"/>
    <mergeCell ref="AO87:AP87"/>
    <mergeCell ref="AM90:AN90"/>
    <mergeCell ref="AO90:AP90"/>
    <mergeCell ref="AG99:AH99"/>
    <mergeCell ref="AI99:AJ99"/>
    <mergeCell ref="AC86:AD86"/>
    <mergeCell ref="AC87:AD87"/>
    <mergeCell ref="AC90:AD90"/>
    <mergeCell ref="AC91:AD91"/>
    <mergeCell ref="AC148:AD148"/>
    <mergeCell ref="AE110:AF110"/>
    <mergeCell ref="AG110:AH110"/>
    <mergeCell ref="AI110:AJ110"/>
    <mergeCell ref="AK110:AL110"/>
    <mergeCell ref="AM110:AN110"/>
    <mergeCell ref="AO110:AP110"/>
    <mergeCell ref="AE111:AF111"/>
    <mergeCell ref="AG111:AH111"/>
    <mergeCell ref="AO154:AP154"/>
    <mergeCell ref="AG148:AH148"/>
    <mergeCell ref="AI148:AJ148"/>
    <mergeCell ref="AM126:AN126"/>
    <mergeCell ref="AO126:AP126"/>
    <mergeCell ref="AM127:AN127"/>
    <mergeCell ref="AO127:AP127"/>
    <mergeCell ref="AM128:AN128"/>
    <mergeCell ref="AO128:AP128"/>
    <mergeCell ref="AM146:AN146"/>
    <mergeCell ref="AO146:AP146"/>
    <mergeCell ref="AM82:AN82"/>
    <mergeCell ref="AO82:AP82"/>
    <mergeCell ref="AK52:AL52"/>
    <mergeCell ref="AM52:AN52"/>
    <mergeCell ref="AO52:AP52"/>
    <mergeCell ref="AG54:AH54"/>
    <mergeCell ref="AI54:AJ54"/>
    <mergeCell ref="AK54:AL54"/>
    <mergeCell ref="AM54:AN54"/>
    <mergeCell ref="AO54:AP54"/>
    <mergeCell ref="AG56:AH56"/>
    <mergeCell ref="AI56:AJ56"/>
    <mergeCell ref="AK56:AL56"/>
    <mergeCell ref="AG74:AH74"/>
    <mergeCell ref="AI74:AJ74"/>
    <mergeCell ref="AI91:AJ91"/>
    <mergeCell ref="AG95:AH95"/>
    <mergeCell ref="AI95:AJ95"/>
    <mergeCell ref="AG98:AH98"/>
    <mergeCell ref="AI98:AJ98"/>
    <mergeCell ref="AG109:AH109"/>
    <mergeCell ref="Y48:Z48"/>
    <mergeCell ref="AC48:AD48"/>
    <mergeCell ref="AC49:AD49"/>
    <mergeCell ref="AO45:AP45"/>
    <mergeCell ref="AM46:AN46"/>
    <mergeCell ref="AO46:AP46"/>
    <mergeCell ref="AM47:AN47"/>
    <mergeCell ref="AO47:AP47"/>
    <mergeCell ref="AM48:AN48"/>
    <mergeCell ref="AO48:AP48"/>
    <mergeCell ref="AM49:AN49"/>
    <mergeCell ref="AO49:AP49"/>
    <mergeCell ref="AG46:AH46"/>
    <mergeCell ref="AI46:AJ46"/>
    <mergeCell ref="AG48:AH48"/>
    <mergeCell ref="AI48:AJ48"/>
    <mergeCell ref="AG108:AH108"/>
    <mergeCell ref="AI108:AJ108"/>
    <mergeCell ref="Y100:Z100"/>
    <mergeCell ref="AE108:AF108"/>
    <mergeCell ref="AE74:AF74"/>
    <mergeCell ref="AK91:AL91"/>
    <mergeCell ref="AK82:AL82"/>
    <mergeCell ref="AK85:AL85"/>
    <mergeCell ref="AK86:AL86"/>
    <mergeCell ref="AK74:AL74"/>
    <mergeCell ref="AK76:AL76"/>
    <mergeCell ref="AK79:AL79"/>
    <mergeCell ref="AK81:AL81"/>
    <mergeCell ref="AG59:AH59"/>
    <mergeCell ref="AI59:AJ59"/>
    <mergeCell ref="AK59:AL59"/>
    <mergeCell ref="AC146:AD146"/>
    <mergeCell ref="Y94:Z94"/>
    <mergeCell ref="Y95:Z95"/>
    <mergeCell ref="Y128:Z128"/>
    <mergeCell ref="AA122:AB122"/>
    <mergeCell ref="AA123:AB123"/>
    <mergeCell ref="W124:X124"/>
    <mergeCell ref="AA124:AB124"/>
    <mergeCell ref="AC111:AD111"/>
    <mergeCell ref="AC74:AD74"/>
    <mergeCell ref="AC76:AD76"/>
    <mergeCell ref="AC79:AD79"/>
    <mergeCell ref="AC81:AD81"/>
    <mergeCell ref="AC82:AD82"/>
    <mergeCell ref="AC85:AD85"/>
    <mergeCell ref="Y82:Z82"/>
    <mergeCell ref="Y85:Z85"/>
    <mergeCell ref="Y86:Z86"/>
    <mergeCell ref="Y87:Z87"/>
    <mergeCell ref="AA74:AB74"/>
    <mergeCell ref="AA76:AB76"/>
    <mergeCell ref="AA79:AB79"/>
    <mergeCell ref="AA81:AB81"/>
    <mergeCell ref="AA85:AB85"/>
    <mergeCell ref="AA86:AB86"/>
    <mergeCell ref="AA87:AB87"/>
    <mergeCell ref="AA102:AB102"/>
    <mergeCell ref="AC102:AD102"/>
    <mergeCell ref="AC145:AD145"/>
    <mergeCell ref="AC113:AD113"/>
    <mergeCell ref="AC115:AD115"/>
    <mergeCell ref="W118:X118"/>
    <mergeCell ref="S82:T82"/>
    <mergeCell ref="S85:T85"/>
    <mergeCell ref="S86:T86"/>
    <mergeCell ref="S87:T87"/>
    <mergeCell ref="U90:V90"/>
    <mergeCell ref="AA82:AB82"/>
    <mergeCell ref="U85:V85"/>
    <mergeCell ref="O87:P87"/>
    <mergeCell ref="U79:V79"/>
    <mergeCell ref="AC151:AD151"/>
    <mergeCell ref="AC100:AD100"/>
    <mergeCell ref="W98:X98"/>
    <mergeCell ref="W99:X99"/>
    <mergeCell ref="W100:X100"/>
    <mergeCell ref="W74:X74"/>
    <mergeCell ref="W76:X76"/>
    <mergeCell ref="Y74:Z74"/>
    <mergeCell ref="Y76:Z76"/>
    <mergeCell ref="Y79:Z79"/>
    <mergeCell ref="Y81:Z81"/>
    <mergeCell ref="AC92:AD92"/>
    <mergeCell ref="AC94:AD94"/>
    <mergeCell ref="AC95:AD95"/>
    <mergeCell ref="AC98:AD98"/>
    <mergeCell ref="AC99:AD99"/>
    <mergeCell ref="Y99:Z99"/>
    <mergeCell ref="AC122:AD122"/>
    <mergeCell ref="AC123:AD123"/>
    <mergeCell ref="AC124:AD124"/>
    <mergeCell ref="AC126:AD126"/>
    <mergeCell ref="AC127:AD127"/>
    <mergeCell ref="AC128:AD128"/>
    <mergeCell ref="Q108:R108"/>
    <mergeCell ref="O108:P108"/>
    <mergeCell ref="U109:V109"/>
    <mergeCell ref="W102:X102"/>
    <mergeCell ref="U108:V108"/>
    <mergeCell ref="Y102:Z102"/>
    <mergeCell ref="S108:T108"/>
    <mergeCell ref="A81:N81"/>
    <mergeCell ref="O74:P74"/>
    <mergeCell ref="Q74:R74"/>
    <mergeCell ref="U74:V74"/>
    <mergeCell ref="A79:N79"/>
    <mergeCell ref="A85:N85"/>
    <mergeCell ref="A86:N86"/>
    <mergeCell ref="Q86:R86"/>
    <mergeCell ref="O79:P79"/>
    <mergeCell ref="O86:P86"/>
    <mergeCell ref="O82:P82"/>
    <mergeCell ref="U91:V91"/>
    <mergeCell ref="O98:P98"/>
    <mergeCell ref="W79:X79"/>
    <mergeCell ref="W81:X81"/>
    <mergeCell ref="W91:X91"/>
    <mergeCell ref="W92:X92"/>
    <mergeCell ref="Y92:Z92"/>
    <mergeCell ref="S74:T74"/>
    <mergeCell ref="S76:T76"/>
    <mergeCell ref="S79:T79"/>
    <mergeCell ref="S81:T81"/>
    <mergeCell ref="Q92:R92"/>
    <mergeCell ref="Q94:R94"/>
    <mergeCell ref="O91:P91"/>
    <mergeCell ref="O92:P92"/>
    <mergeCell ref="O99:P99"/>
    <mergeCell ref="Q98:R98"/>
    <mergeCell ref="Y90:Z90"/>
    <mergeCell ref="AA98:AB98"/>
    <mergeCell ref="S94:T94"/>
    <mergeCell ref="S95:T95"/>
    <mergeCell ref="S98:T98"/>
    <mergeCell ref="W94:X94"/>
    <mergeCell ref="AA90:AB90"/>
    <mergeCell ref="AA91:AB91"/>
    <mergeCell ref="AA92:AB92"/>
    <mergeCell ref="AA94:AB94"/>
    <mergeCell ref="W95:X95"/>
    <mergeCell ref="AA95:AB95"/>
    <mergeCell ref="Y91:Z91"/>
    <mergeCell ref="Y98:Z98"/>
    <mergeCell ref="AA99:AB99"/>
    <mergeCell ref="A151:N151"/>
    <mergeCell ref="O146:P146"/>
    <mergeCell ref="Q146:R146"/>
    <mergeCell ref="A109:B109"/>
    <mergeCell ref="O109:P109"/>
    <mergeCell ref="Q109:R109"/>
    <mergeCell ref="A108:B108"/>
    <mergeCell ref="O127:P127"/>
    <mergeCell ref="J107:K107"/>
    <mergeCell ref="L107:M107"/>
    <mergeCell ref="O151:P151"/>
    <mergeCell ref="D107:E107"/>
    <mergeCell ref="F107:G107"/>
    <mergeCell ref="H107:I107"/>
    <mergeCell ref="A111:B111"/>
    <mergeCell ref="A112:B112"/>
    <mergeCell ref="A122:A124"/>
    <mergeCell ref="A125:A127"/>
    <mergeCell ref="A128:A130"/>
    <mergeCell ref="A131:A133"/>
    <mergeCell ref="A134:A136"/>
    <mergeCell ref="A137:A139"/>
    <mergeCell ref="A140:A142"/>
    <mergeCell ref="A143:A145"/>
    <mergeCell ref="B122:D124"/>
    <mergeCell ref="B125:D127"/>
    <mergeCell ref="B128:D130"/>
    <mergeCell ref="B131:D133"/>
    <mergeCell ref="B134:D136"/>
    <mergeCell ref="B137:D139"/>
    <mergeCell ref="B140:D142"/>
    <mergeCell ref="O128:P128"/>
    <mergeCell ref="O81:P81"/>
    <mergeCell ref="Q81:R81"/>
    <mergeCell ref="U81:V81"/>
    <mergeCell ref="Q79:R79"/>
    <mergeCell ref="O76:P76"/>
    <mergeCell ref="Q76:R76"/>
    <mergeCell ref="U76:V76"/>
    <mergeCell ref="U47:V47"/>
    <mergeCell ref="U48:V48"/>
    <mergeCell ref="U49:V49"/>
    <mergeCell ref="Q44:R44"/>
    <mergeCell ref="Q45:R45"/>
    <mergeCell ref="Q46:R46"/>
    <mergeCell ref="Q47:R47"/>
    <mergeCell ref="Q48:R48"/>
    <mergeCell ref="Q49:R49"/>
    <mergeCell ref="S49:T49"/>
    <mergeCell ref="S44:T44"/>
    <mergeCell ref="S45:T45"/>
    <mergeCell ref="S46:T46"/>
    <mergeCell ref="S47:T47"/>
    <mergeCell ref="S48:T48"/>
    <mergeCell ref="O44:P44"/>
    <mergeCell ref="O45:P45"/>
    <mergeCell ref="O48:P48"/>
    <mergeCell ref="O49:P49"/>
    <mergeCell ref="O46:P46"/>
    <mergeCell ref="O47:P47"/>
    <mergeCell ref="Q51:R51"/>
    <mergeCell ref="S51:T51"/>
    <mergeCell ref="U51:V51"/>
    <mergeCell ref="O54:P54"/>
    <mergeCell ref="Q154:R154"/>
    <mergeCell ref="U151:V151"/>
    <mergeCell ref="U152:V152"/>
    <mergeCell ref="U154:V154"/>
    <mergeCell ref="Q127:R127"/>
    <mergeCell ref="U127:V127"/>
    <mergeCell ref="Q82:R82"/>
    <mergeCell ref="U82:V82"/>
    <mergeCell ref="Q99:R99"/>
    <mergeCell ref="U98:V98"/>
    <mergeCell ref="U99:V99"/>
    <mergeCell ref="Q95:R95"/>
    <mergeCell ref="U95:V95"/>
    <mergeCell ref="S146:T146"/>
    <mergeCell ref="S148:T148"/>
    <mergeCell ref="S151:T151"/>
    <mergeCell ref="S152:T152"/>
    <mergeCell ref="S100:T100"/>
    <mergeCell ref="S99:T99"/>
    <mergeCell ref="U86:V86"/>
    <mergeCell ref="Q87:R87"/>
    <mergeCell ref="S122:T122"/>
    <mergeCell ref="S123:T123"/>
    <mergeCell ref="U94:V94"/>
    <mergeCell ref="U92:V92"/>
    <mergeCell ref="Q90:R90"/>
    <mergeCell ref="Q91:R91"/>
    <mergeCell ref="S90:T90"/>
    <mergeCell ref="S91:T91"/>
    <mergeCell ref="S92:T92"/>
    <mergeCell ref="U146:V146"/>
    <mergeCell ref="U87:V87"/>
    <mergeCell ref="B2:H2"/>
    <mergeCell ref="W44:X44"/>
    <mergeCell ref="W45:X45"/>
    <mergeCell ref="W46:X46"/>
    <mergeCell ref="W47:X47"/>
    <mergeCell ref="W48:X48"/>
    <mergeCell ref="W49:X49"/>
    <mergeCell ref="AA44:AB44"/>
    <mergeCell ref="AA45:AB45"/>
    <mergeCell ref="AA46:AB46"/>
    <mergeCell ref="AA47:AB47"/>
    <mergeCell ref="AA48:AB48"/>
    <mergeCell ref="AA49:AB49"/>
    <mergeCell ref="U44:V44"/>
    <mergeCell ref="U45:V45"/>
    <mergeCell ref="A5:B5"/>
    <mergeCell ref="AI44:AJ44"/>
    <mergeCell ref="AG45:AH45"/>
    <mergeCell ref="AI45:AJ45"/>
    <mergeCell ref="U46:V46"/>
    <mergeCell ref="Y49:Z49"/>
    <mergeCell ref="D7:M7"/>
    <mergeCell ref="AG44:AH44"/>
    <mergeCell ref="AG47:AH47"/>
    <mergeCell ref="AI47:AJ47"/>
    <mergeCell ref="D8:E8"/>
    <mergeCell ref="F8:G8"/>
    <mergeCell ref="H8:I8"/>
    <mergeCell ref="J8:K8"/>
    <mergeCell ref="L8:M8"/>
    <mergeCell ref="O8:P8"/>
    <mergeCell ref="AC46:AD46"/>
    <mergeCell ref="O152:P152"/>
    <mergeCell ref="O154:P154"/>
    <mergeCell ref="Q152:R152"/>
    <mergeCell ref="Q151:R151"/>
    <mergeCell ref="W85:X85"/>
    <mergeCell ref="W86:X86"/>
    <mergeCell ref="W87:X87"/>
    <mergeCell ref="W82:X82"/>
    <mergeCell ref="W90:X90"/>
    <mergeCell ref="W122:X122"/>
    <mergeCell ref="W123:X123"/>
    <mergeCell ref="W152:X152"/>
    <mergeCell ref="O85:P85"/>
    <mergeCell ref="Q85:R85"/>
    <mergeCell ref="O148:P148"/>
    <mergeCell ref="Q148:R148"/>
    <mergeCell ref="S154:T154"/>
    <mergeCell ref="O124:P124"/>
    <mergeCell ref="Q124:R124"/>
    <mergeCell ref="U124:V124"/>
    <mergeCell ref="O126:P126"/>
    <mergeCell ref="Q126:R126"/>
    <mergeCell ref="U126:V126"/>
    <mergeCell ref="O122:P122"/>
    <mergeCell ref="Q122:R122"/>
    <mergeCell ref="U122:V122"/>
    <mergeCell ref="U123:V123"/>
    <mergeCell ref="Q123:R123"/>
    <mergeCell ref="O123:P123"/>
    <mergeCell ref="O95:P95"/>
    <mergeCell ref="O94:P94"/>
    <mergeCell ref="O90:P90"/>
    <mergeCell ref="S109:T109"/>
    <mergeCell ref="W126:X126"/>
    <mergeCell ref="Y123:Z123"/>
    <mergeCell ref="Y124:Z124"/>
    <mergeCell ref="Y126:Z126"/>
    <mergeCell ref="Y127:Z127"/>
    <mergeCell ref="Y122:Z122"/>
    <mergeCell ref="AA126:AB126"/>
    <mergeCell ref="AA127:AB127"/>
    <mergeCell ref="O111:P111"/>
    <mergeCell ref="Q111:R111"/>
    <mergeCell ref="S111:T111"/>
    <mergeCell ref="U111:V111"/>
    <mergeCell ref="S127:T127"/>
    <mergeCell ref="S128:T128"/>
    <mergeCell ref="O113:P113"/>
    <mergeCell ref="Q113:R113"/>
    <mergeCell ref="S113:T113"/>
    <mergeCell ref="U113:V113"/>
    <mergeCell ref="W113:X113"/>
    <mergeCell ref="Y113:Z113"/>
    <mergeCell ref="AA113:AB113"/>
    <mergeCell ref="O115:P115"/>
    <mergeCell ref="Q115:R115"/>
    <mergeCell ref="S115:T115"/>
    <mergeCell ref="U115:V115"/>
    <mergeCell ref="W115:X115"/>
    <mergeCell ref="Y115:Z115"/>
    <mergeCell ref="AA115:AB115"/>
    <mergeCell ref="Y118:Z118"/>
    <mergeCell ref="AA118:AB118"/>
    <mergeCell ref="AA152:AB152"/>
    <mergeCell ref="W151:X151"/>
    <mergeCell ref="AA151:AB151"/>
    <mergeCell ref="W148:X148"/>
    <mergeCell ref="AA148:AB148"/>
    <mergeCell ref="Y109:Z109"/>
    <mergeCell ref="Y108:Z108"/>
    <mergeCell ref="W154:X154"/>
    <mergeCell ref="AA154:AB154"/>
    <mergeCell ref="W127:X127"/>
    <mergeCell ref="W128:X128"/>
    <mergeCell ref="Y146:Z146"/>
    <mergeCell ref="Y148:Z148"/>
    <mergeCell ref="Y151:Z151"/>
    <mergeCell ref="Y152:Z152"/>
    <mergeCell ref="Y154:Z154"/>
    <mergeCell ref="W108:X108"/>
    <mergeCell ref="W109:X109"/>
    <mergeCell ref="AA128:AB128"/>
    <mergeCell ref="W146:X146"/>
    <mergeCell ref="AA146:AB146"/>
    <mergeCell ref="W111:X111"/>
    <mergeCell ref="Y111:Z111"/>
    <mergeCell ref="AA111:AB111"/>
    <mergeCell ref="AC152:AD152"/>
    <mergeCell ref="AC154:AD154"/>
    <mergeCell ref="AC108:AD108"/>
    <mergeCell ref="AC109:AD109"/>
    <mergeCell ref="B1:N1"/>
    <mergeCell ref="AA100:AB100"/>
    <mergeCell ref="AA108:AB108"/>
    <mergeCell ref="AA109:AB109"/>
    <mergeCell ref="Q8:R8"/>
    <mergeCell ref="S8:T8"/>
    <mergeCell ref="U8:V8"/>
    <mergeCell ref="W8:X8"/>
    <mergeCell ref="Y8:Z8"/>
    <mergeCell ref="AA8:AB8"/>
    <mergeCell ref="AC8:AD8"/>
    <mergeCell ref="O6:P6"/>
    <mergeCell ref="Q6:R6"/>
    <mergeCell ref="S6:T6"/>
    <mergeCell ref="U6:V6"/>
    <mergeCell ref="W6:X6"/>
    <mergeCell ref="Y6:Z6"/>
    <mergeCell ref="AA6:AB6"/>
    <mergeCell ref="AC6:AD6"/>
    <mergeCell ref="A107:B107"/>
    <mergeCell ref="O110:P110"/>
    <mergeCell ref="Q110:R110"/>
    <mergeCell ref="S110:T110"/>
    <mergeCell ref="U110:V110"/>
    <mergeCell ref="W110:X110"/>
    <mergeCell ref="Y110:Z110"/>
    <mergeCell ref="AA110:AB110"/>
    <mergeCell ref="AC110:AD110"/>
    <mergeCell ref="AW8:AX8"/>
    <mergeCell ref="AE8:AF8"/>
    <mergeCell ref="AG8:AH8"/>
    <mergeCell ref="AI8:AJ8"/>
    <mergeCell ref="AK8:AL8"/>
    <mergeCell ref="AM8:AN8"/>
    <mergeCell ref="AO8:AP8"/>
    <mergeCell ref="AQ8:AR8"/>
    <mergeCell ref="AE6:AF6"/>
    <mergeCell ref="AG6:AH6"/>
    <mergeCell ref="AI6:AJ6"/>
    <mergeCell ref="AK6:AL6"/>
    <mergeCell ref="AM6:AN6"/>
    <mergeCell ref="AO6:AP6"/>
    <mergeCell ref="AQ6:AR6"/>
    <mergeCell ref="AS6:AT6"/>
    <mergeCell ref="X1:Y1"/>
    <mergeCell ref="AU6:AV6"/>
    <mergeCell ref="AW6:AX6"/>
    <mergeCell ref="AU111:AV111"/>
    <mergeCell ref="AW111:AX111"/>
    <mergeCell ref="O112:P112"/>
    <mergeCell ref="Q112:R112"/>
    <mergeCell ref="S112:T112"/>
    <mergeCell ref="U112:V112"/>
    <mergeCell ref="W112:X112"/>
    <mergeCell ref="Y112:Z112"/>
    <mergeCell ref="AA112:AB112"/>
    <mergeCell ref="AC112:AD112"/>
    <mergeCell ref="AE112:AF112"/>
    <mergeCell ref="AG112:AH112"/>
    <mergeCell ref="AI112:AJ112"/>
    <mergeCell ref="AK112:AL112"/>
    <mergeCell ref="AM112:AN112"/>
    <mergeCell ref="AO112:AP112"/>
    <mergeCell ref="AQ112:AR112"/>
    <mergeCell ref="AS112:AT112"/>
    <mergeCell ref="AU112:AV112"/>
    <mergeCell ref="AW112:AX112"/>
  </mergeCells>
  <conditionalFormatting sqref="D11:M39 D108:M112">
    <cfRule type="expression" dxfId="8" priority="92" stopIfTrue="1">
      <formula>$C11="hourly"</formula>
    </cfRule>
  </conditionalFormatting>
  <conditionalFormatting sqref="N44:N73">
    <cfRule type="expression" dxfId="7" priority="89" stopIfTrue="1">
      <formula>$C44="grad"</formula>
    </cfRule>
    <cfRule type="expression" dxfId="6" priority="90">
      <formula>$C44&lt;&gt;"grad"</formula>
    </cfRule>
  </conditionalFormatting>
  <conditionalFormatting sqref="D10:I10">
    <cfRule type="expression" dxfId="5" priority="41" stopIfTrue="1">
      <formula>$C10="hourly"</formula>
    </cfRule>
  </conditionalFormatting>
  <conditionalFormatting sqref="J10">
    <cfRule type="expression" dxfId="4" priority="32" stopIfTrue="1">
      <formula>$C10="hourly"</formula>
    </cfRule>
  </conditionalFormatting>
  <conditionalFormatting sqref="L10">
    <cfRule type="expression" dxfId="3" priority="30" stopIfTrue="1">
      <formula>$C10="hourly"</formula>
    </cfRule>
  </conditionalFormatting>
  <conditionalFormatting sqref="K10">
    <cfRule type="expression" dxfId="2" priority="11" stopIfTrue="1">
      <formula>$C10="hourly"</formula>
    </cfRule>
  </conditionalFormatting>
  <conditionalFormatting sqref="M10">
    <cfRule type="expression" dxfId="1" priority="9" stopIfTrue="1">
      <formula>$C10="hourly"</formula>
    </cfRule>
  </conditionalFormatting>
  <hyperlinks>
    <hyperlink ref="C43" r:id="rId1" xr:uid="{00000000-0004-0000-0000-000000000000}"/>
  </hyperlinks>
  <pageMargins left="0.7" right="0.7" top="0.75" bottom="0.75" header="0.3" footer="0.3"/>
  <pageSetup scale="24" orientation="landscape" r:id="rId2"/>
  <ignoredErrors>
    <ignoredError sqref="AZ10 A44:A45 A46:A47 B44:B47" unlockedFormula="1"/>
  </ignoredErrors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'Additional Calculations'!$A$2:$E$2</xm:f>
          </x14:formula1>
          <xm:sqref>C10:C39</xm:sqref>
        </x14:dataValidation>
        <x14:dataValidation type="list" allowBlank="1" showInputMessage="1" showErrorMessage="1" xr:uid="{00000000-0002-0000-0000-000002000000}">
          <x14:formula1>
            <xm:f>'Additional Calculations'!$L$2:$L$11</xm:f>
          </x14:formula1>
          <xm:sqref>C44:C73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3"/>
  <sheetViews>
    <sheetView topLeftCell="A4" zoomScaleNormal="100" workbookViewId="0">
      <selection activeCell="I22" sqref="I22"/>
    </sheetView>
  </sheetViews>
  <sheetFormatPr defaultRowHeight="12.75"/>
  <cols>
    <col min="1" max="1" width="16.140625" customWidth="1"/>
    <col min="2" max="2" width="10.140625" customWidth="1"/>
    <col min="3" max="3" width="10.5703125" bestFit="1" customWidth="1"/>
    <col min="4" max="4" width="12.42578125" bestFit="1" customWidth="1"/>
    <col min="5" max="5" width="10.42578125" bestFit="1" customWidth="1"/>
    <col min="6" max="6" width="12" bestFit="1" customWidth="1"/>
    <col min="8" max="8" width="10.28515625" bestFit="1" customWidth="1"/>
    <col min="9" max="9" width="14.85546875" bestFit="1" customWidth="1"/>
    <col min="11" max="11" width="9.140625" customWidth="1"/>
    <col min="12" max="12" width="13.140625" hidden="1" customWidth="1"/>
    <col min="13" max="13" width="10.85546875" hidden="1" customWidth="1"/>
    <col min="14" max="14" width="9.140625" customWidth="1"/>
  </cols>
  <sheetData>
    <row r="1" spans="1:13" hidden="1">
      <c r="A1" s="670" t="s">
        <v>102</v>
      </c>
      <c r="B1" s="670"/>
      <c r="C1" s="670"/>
      <c r="D1" s="670"/>
      <c r="E1" s="670"/>
      <c r="L1" s="46" t="s">
        <v>103</v>
      </c>
      <c r="M1" s="47"/>
    </row>
    <row r="2" spans="1:13" hidden="1">
      <c r="A2" s="14" t="s">
        <v>104</v>
      </c>
      <c r="B2" s="14" t="s">
        <v>105</v>
      </c>
      <c r="C2" s="14" t="s">
        <v>106</v>
      </c>
      <c r="D2" s="14" t="s">
        <v>107</v>
      </c>
      <c r="E2" s="14" t="s">
        <v>108</v>
      </c>
      <c r="L2" s="44" t="s">
        <v>109</v>
      </c>
      <c r="M2" s="45">
        <v>0.36330000000000001</v>
      </c>
    </row>
    <row r="3" spans="1:13" s="1" customFormat="1" hidden="1">
      <c r="A3" s="17"/>
      <c r="B3" s="17"/>
      <c r="C3" s="17"/>
      <c r="D3" s="17"/>
      <c r="E3" s="17"/>
      <c r="F3" s="17"/>
      <c r="G3" s="17"/>
      <c r="H3" s="18"/>
      <c r="I3" s="19"/>
      <c r="L3" s="44" t="s">
        <v>106</v>
      </c>
      <c r="M3" s="45">
        <v>0.26819999999999999</v>
      </c>
    </row>
    <row r="4" spans="1:13" s="1" customFormat="1">
      <c r="A4" s="665" t="s">
        <v>110</v>
      </c>
      <c r="B4" s="666"/>
      <c r="C4" s="666"/>
      <c r="D4" s="667"/>
      <c r="E4" s="17"/>
      <c r="L4" s="44" t="s">
        <v>111</v>
      </c>
      <c r="M4" s="45">
        <v>0.37790000000000001</v>
      </c>
    </row>
    <row r="5" spans="1:13" s="1" customFormat="1">
      <c r="A5" s="671" t="s">
        <v>112</v>
      </c>
      <c r="B5" s="672"/>
      <c r="C5" s="20">
        <v>0.03</v>
      </c>
      <c r="D5" s="21" t="s">
        <v>113</v>
      </c>
      <c r="E5" s="17"/>
      <c r="L5" s="44" t="s">
        <v>114</v>
      </c>
      <c r="M5" s="45">
        <v>0.39950000000000002</v>
      </c>
    </row>
    <row r="6" spans="1:13" s="1" customFormat="1">
      <c r="A6" s="663" t="s">
        <v>115</v>
      </c>
      <c r="B6" s="664"/>
      <c r="C6" s="22">
        <v>45474</v>
      </c>
      <c r="D6" s="23" t="s">
        <v>116</v>
      </c>
      <c r="E6" s="17"/>
      <c r="L6" s="44" t="s">
        <v>117</v>
      </c>
      <c r="M6" s="45">
        <v>0.1212</v>
      </c>
    </row>
    <row r="7" spans="1:13" s="1" customFormat="1">
      <c r="A7" s="663" t="s">
        <v>118</v>
      </c>
      <c r="B7" s="664"/>
      <c r="C7" s="24">
        <v>200000</v>
      </c>
      <c r="D7" s="23" t="s">
        <v>119</v>
      </c>
      <c r="E7" s="17"/>
      <c r="L7" s="44" t="s">
        <v>120</v>
      </c>
      <c r="M7" s="45">
        <v>6.6799999999999998E-2</v>
      </c>
    </row>
    <row r="8" spans="1:13" s="1" customFormat="1">
      <c r="A8" s="663" t="s">
        <v>121</v>
      </c>
      <c r="B8" s="664"/>
      <c r="C8" s="22">
        <v>45658</v>
      </c>
      <c r="D8" s="23" t="s">
        <v>116</v>
      </c>
      <c r="E8" s="25" t="str">
        <f>IF(C8&lt;C6,"ERROR - Proposal/Salary Start Date must be after Current FY Start Date","")</f>
        <v/>
      </c>
      <c r="L8" s="44" t="s">
        <v>107</v>
      </c>
      <c r="M8" s="354">
        <v>4416</v>
      </c>
    </row>
    <row r="9" spans="1:13" s="1" customFormat="1">
      <c r="A9" s="675" t="s">
        <v>122</v>
      </c>
      <c r="B9" s="676"/>
      <c r="C9" s="677">
        <f>IF(MOD(DATEDIF(C6,C8,"M"),12 )=0,C7*(1+C5)^(ROUNDDOWN(DATEDIF(C6,C8,"M")/12,0)), (C7*(1+C5)^(ROUNDDOWN(DATEDIF(C6,C8,"M")/12,0))*(MOD(DATEDIF(C8,DATE(YEAR(C8)+1,MONTH(C6),1),"M"),12)/12))+(C7*(1+C5)^((ROUNDDOWN(DATEDIF(C6,C8,"M")/12,0))+1)*((12-(MOD(DATEDIF(C8,DATE(YEAR(C8)+1,MONTH(C6),1),"M"),12)))/12)))</f>
        <v>203000</v>
      </c>
      <c r="D9" s="678" t="s">
        <v>119</v>
      </c>
      <c r="E9" s="17"/>
      <c r="L9" s="44" t="s">
        <v>123</v>
      </c>
      <c r="M9" s="45">
        <v>0.18840000000000001</v>
      </c>
    </row>
    <row r="10" spans="1:13" s="1" customFormat="1">
      <c r="A10" s="17"/>
      <c r="B10" s="17"/>
      <c r="C10" s="17"/>
      <c r="D10" s="17"/>
      <c r="E10" s="17"/>
      <c r="F10" s="17"/>
      <c r="G10" s="17"/>
      <c r="H10" s="18"/>
      <c r="I10" s="19"/>
      <c r="L10" s="44" t="s">
        <v>124</v>
      </c>
      <c r="M10" s="45">
        <v>6.6799999999999998E-2</v>
      </c>
    </row>
    <row r="11" spans="1:13" s="1" customFormat="1">
      <c r="L11" s="44" t="s">
        <v>125</v>
      </c>
      <c r="M11" s="355">
        <v>0</v>
      </c>
    </row>
    <row r="12" spans="1:13" s="1" customFormat="1" ht="13.5" thickBot="1">
      <c r="A12" s="665" t="s">
        <v>126</v>
      </c>
      <c r="B12" s="666"/>
      <c r="C12" s="666"/>
      <c r="D12" s="666"/>
      <c r="E12" s="666"/>
      <c r="F12" s="667"/>
      <c r="H12" s="26" t="s">
        <v>25</v>
      </c>
      <c r="I12" s="27" t="s">
        <v>127</v>
      </c>
      <c r="L12" s="356"/>
      <c r="M12" s="356"/>
    </row>
    <row r="13" spans="1:13" s="1" customFormat="1">
      <c r="A13" s="4"/>
      <c r="B13" s="2"/>
      <c r="C13" s="2"/>
      <c r="D13" s="8" t="s">
        <v>128</v>
      </c>
      <c r="E13" s="15">
        <v>221900</v>
      </c>
      <c r="F13" s="3"/>
      <c r="H13" s="28" t="s">
        <v>129</v>
      </c>
      <c r="I13" s="29">
        <f>E13</f>
        <v>221900</v>
      </c>
      <c r="K13" s="16"/>
      <c r="L13" s="356"/>
      <c r="M13" s="356"/>
    </row>
    <row r="14" spans="1:13" s="1" customFormat="1">
      <c r="A14" s="5"/>
      <c r="C14" s="6" t="s">
        <v>130</v>
      </c>
      <c r="D14" s="13" t="s">
        <v>131</v>
      </c>
      <c r="E14" s="6" t="s">
        <v>132</v>
      </c>
      <c r="F14" s="7" t="s">
        <v>133</v>
      </c>
      <c r="H14" s="30" t="s">
        <v>134</v>
      </c>
      <c r="I14" s="31">
        <f>I13/12*9</f>
        <v>166425</v>
      </c>
      <c r="K14" s="16"/>
      <c r="L14" s="356"/>
      <c r="M14" s="356"/>
    </row>
    <row r="15" spans="1:13" s="1" customFormat="1" ht="13.5" thickBot="1">
      <c r="A15" s="48" t="s">
        <v>135</v>
      </c>
      <c r="B15" s="10">
        <v>60000</v>
      </c>
      <c r="C15" s="9">
        <f>B15/B17</f>
        <v>0.23076923076923078</v>
      </c>
      <c r="D15" s="11">
        <f>C15*E13</f>
        <v>51207.692307692312</v>
      </c>
      <c r="E15" s="9">
        <v>0.1</v>
      </c>
      <c r="F15" s="12">
        <f>D15*E15</f>
        <v>5120.7692307692314</v>
      </c>
      <c r="H15" s="32" t="s">
        <v>136</v>
      </c>
      <c r="I15" s="33">
        <f>I13/12*3</f>
        <v>55475</v>
      </c>
      <c r="K15" s="16"/>
      <c r="L15" s="356"/>
      <c r="M15" s="356"/>
    </row>
    <row r="16" spans="1:13" s="1" customFormat="1">
      <c r="A16" s="48" t="s">
        <v>137</v>
      </c>
      <c r="B16" s="10">
        <v>200000</v>
      </c>
      <c r="C16" s="9">
        <f>B16/B17</f>
        <v>0.76923076923076927</v>
      </c>
      <c r="D16" s="11">
        <f>E13*C16</f>
        <v>170692.30769230769</v>
      </c>
      <c r="E16" s="9">
        <v>0.1</v>
      </c>
      <c r="F16" s="12">
        <f>D16*E16</f>
        <v>17069.23076923077</v>
      </c>
    </row>
    <row r="17" spans="1:6" s="1" customFormat="1">
      <c r="A17" s="679" t="s">
        <v>138</v>
      </c>
      <c r="B17" s="680">
        <f>SUM(B15:B16)</f>
        <v>260000</v>
      </c>
      <c r="C17" s="681"/>
      <c r="D17" s="680">
        <f>SUM(D15:D16)</f>
        <v>221900</v>
      </c>
      <c r="E17" s="681"/>
      <c r="F17" s="682"/>
    </row>
    <row r="18" spans="1:6" s="1" customFormat="1"/>
    <row r="19" spans="1:6" s="1" customFormat="1" ht="13.5" thickBot="1"/>
    <row r="20" spans="1:6" s="1" customFormat="1" ht="13.5" thickBot="1">
      <c r="A20" s="665" t="s">
        <v>139</v>
      </c>
      <c r="B20" s="666"/>
      <c r="C20" s="666"/>
      <c r="D20" s="666"/>
      <c r="E20" s="667"/>
    </row>
    <row r="21" spans="1:6" s="1" customFormat="1">
      <c r="A21" s="668"/>
      <c r="B21" s="669"/>
      <c r="C21" s="49" t="s">
        <v>36</v>
      </c>
      <c r="D21" s="49" t="s">
        <v>140</v>
      </c>
      <c r="E21" s="50" t="s">
        <v>17</v>
      </c>
    </row>
    <row r="22" spans="1:6" s="1" customFormat="1">
      <c r="A22" s="659" t="s">
        <v>141</v>
      </c>
      <c r="B22" s="660"/>
      <c r="C22" s="34">
        <v>399.375</v>
      </c>
      <c r="D22" s="35">
        <v>4</v>
      </c>
      <c r="E22" s="36">
        <f t="shared" ref="E22:E29" si="0">C22*D22</f>
        <v>1597.5</v>
      </c>
    </row>
    <row r="23" spans="1:6" s="1" customFormat="1">
      <c r="A23" s="661" t="s">
        <v>142</v>
      </c>
      <c r="B23" s="662"/>
      <c r="C23" s="37">
        <v>57</v>
      </c>
      <c r="D23" s="38">
        <v>2</v>
      </c>
      <c r="E23" s="39">
        <f t="shared" si="0"/>
        <v>114</v>
      </c>
    </row>
    <row r="24" spans="1:6" s="1" customFormat="1">
      <c r="A24" s="661" t="s">
        <v>143</v>
      </c>
      <c r="B24" s="662"/>
      <c r="C24" s="37">
        <v>76</v>
      </c>
      <c r="D24" s="38">
        <v>3</v>
      </c>
      <c r="E24" s="39">
        <f t="shared" si="0"/>
        <v>228</v>
      </c>
    </row>
    <row r="25" spans="1:6" s="1" customFormat="1">
      <c r="A25" s="661" t="s">
        <v>144</v>
      </c>
      <c r="B25" s="662"/>
      <c r="C25" s="37">
        <v>0.57999999999999996</v>
      </c>
      <c r="D25" s="38">
        <f>13.85*2</f>
        <v>27.7</v>
      </c>
      <c r="E25" s="39">
        <f t="shared" si="0"/>
        <v>16.065999999999999</v>
      </c>
    </row>
    <row r="26" spans="1:6" s="1" customFormat="1">
      <c r="A26" s="661" t="s">
        <v>145</v>
      </c>
      <c r="B26" s="662"/>
      <c r="C26" s="37">
        <v>500</v>
      </c>
      <c r="D26" s="38">
        <v>1</v>
      </c>
      <c r="E26" s="39">
        <f t="shared" si="0"/>
        <v>500</v>
      </c>
    </row>
    <row r="27" spans="1:6" s="1" customFormat="1">
      <c r="A27" s="661" t="s">
        <v>146</v>
      </c>
      <c r="B27" s="662"/>
      <c r="C27" s="37">
        <v>1040</v>
      </c>
      <c r="D27" s="38">
        <v>1</v>
      </c>
      <c r="E27" s="39">
        <f t="shared" si="0"/>
        <v>1040</v>
      </c>
    </row>
    <row r="28" spans="1:6" s="1" customFormat="1">
      <c r="A28" s="661" t="s">
        <v>147</v>
      </c>
      <c r="B28" s="662"/>
      <c r="C28" s="37">
        <v>9</v>
      </c>
      <c r="D28" s="38">
        <v>5</v>
      </c>
      <c r="E28" s="39">
        <f t="shared" si="0"/>
        <v>45</v>
      </c>
    </row>
    <row r="29" spans="1:6" s="1" customFormat="1">
      <c r="A29" s="673" t="s">
        <v>148</v>
      </c>
      <c r="B29" s="674"/>
      <c r="C29" s="40">
        <v>30</v>
      </c>
      <c r="D29" s="41">
        <v>4</v>
      </c>
      <c r="E29" s="42">
        <f t="shared" si="0"/>
        <v>120</v>
      </c>
    </row>
    <row r="30" spans="1:6" s="1" customFormat="1" ht="15">
      <c r="A30" s="683"/>
      <c r="B30" s="683"/>
      <c r="C30" s="681"/>
      <c r="D30" s="684" t="s">
        <v>17</v>
      </c>
      <c r="E30" s="685">
        <f>ROUNDUP(SUM(E22:E29),0)</f>
        <v>3661</v>
      </c>
    </row>
    <row r="31" spans="1:6" s="1" customFormat="1"/>
    <row r="32" spans="1:6" s="1" customFormat="1" ht="13.5" thickBot="1"/>
    <row r="33" spans="1:7" s="1" customFormat="1" ht="13.5" thickBot="1">
      <c r="A33" s="665" t="s">
        <v>149</v>
      </c>
      <c r="B33" s="666"/>
      <c r="C33" s="667"/>
      <c r="E33" s="665" t="s">
        <v>150</v>
      </c>
      <c r="F33" s="666"/>
      <c r="G33" s="51"/>
    </row>
    <row r="34" spans="1:7" s="1" customFormat="1" ht="13.5" thickBot="1">
      <c r="A34" s="43" t="s">
        <v>151</v>
      </c>
      <c r="B34" s="60" t="s">
        <v>29</v>
      </c>
      <c r="C34" s="61" t="s">
        <v>152</v>
      </c>
      <c r="E34" s="52" t="s">
        <v>29</v>
      </c>
      <c r="F34" s="59" t="s">
        <v>152</v>
      </c>
    </row>
    <row r="35" spans="1:7" s="1" customFormat="1">
      <c r="A35" s="66">
        <v>1</v>
      </c>
      <c r="B35" s="64">
        <f>C35*3</f>
        <v>0.23076923076923078</v>
      </c>
      <c r="C35" s="62">
        <f>A35/13</f>
        <v>7.6923076923076927E-2</v>
      </c>
      <c r="E35" s="53">
        <v>1</v>
      </c>
      <c r="F35" s="54">
        <f>E35/9</f>
        <v>0.1111111111111111</v>
      </c>
    </row>
    <row r="36" spans="1:7" s="1" customFormat="1">
      <c r="A36" s="66">
        <v>2</v>
      </c>
      <c r="B36" s="64">
        <f>C36*3</f>
        <v>0.46153846153846156</v>
      </c>
      <c r="C36" s="62">
        <f>A36/13</f>
        <v>0.15384615384615385</v>
      </c>
      <c r="E36" s="55">
        <v>2</v>
      </c>
      <c r="F36" s="56">
        <f t="shared" ref="F36:F43" si="1">E36/9</f>
        <v>0.22222222222222221</v>
      </c>
    </row>
    <row r="37" spans="1:7" s="1" customFormat="1">
      <c r="A37" s="66">
        <v>3</v>
      </c>
      <c r="B37" s="64">
        <f>C37*3</f>
        <v>0.69230769230769229</v>
      </c>
      <c r="C37" s="62">
        <f>A37/13</f>
        <v>0.23076923076923078</v>
      </c>
      <c r="E37" s="55">
        <v>3</v>
      </c>
      <c r="F37" s="56">
        <f t="shared" si="1"/>
        <v>0.33333333333333331</v>
      </c>
    </row>
    <row r="38" spans="1:7" s="1" customFormat="1">
      <c r="A38" s="66">
        <v>4</v>
      </c>
      <c r="B38" s="64">
        <f>C38*3</f>
        <v>0.92307692307692313</v>
      </c>
      <c r="C38" s="62">
        <f>A38/13</f>
        <v>0.30769230769230771</v>
      </c>
      <c r="E38" s="55">
        <v>4</v>
      </c>
      <c r="F38" s="56">
        <f t="shared" si="1"/>
        <v>0.44444444444444442</v>
      </c>
    </row>
    <row r="39" spans="1:7" s="1" customFormat="1">
      <c r="A39" s="67">
        <f>C39*13</f>
        <v>4.333333333333333</v>
      </c>
      <c r="B39" s="64">
        <v>1</v>
      </c>
      <c r="C39" s="62">
        <f>1/3</f>
        <v>0.33333333333333331</v>
      </c>
      <c r="E39" s="55">
        <v>5</v>
      </c>
      <c r="F39" s="56">
        <f t="shared" si="1"/>
        <v>0.55555555555555558</v>
      </c>
    </row>
    <row r="40" spans="1:7" s="1" customFormat="1">
      <c r="A40" s="66">
        <v>5</v>
      </c>
      <c r="B40" s="64">
        <f>C40*3</f>
        <v>1.153846153846154</v>
      </c>
      <c r="C40" s="62">
        <f>A40/13</f>
        <v>0.38461538461538464</v>
      </c>
      <c r="E40" s="55">
        <v>6</v>
      </c>
      <c r="F40" s="56">
        <f t="shared" si="1"/>
        <v>0.66666666666666663</v>
      </c>
    </row>
    <row r="41" spans="1:7" s="1" customFormat="1">
      <c r="A41" s="66">
        <v>6</v>
      </c>
      <c r="B41" s="64">
        <f>C41*3</f>
        <v>1.3846153846153846</v>
      </c>
      <c r="C41" s="62">
        <f>A41/13</f>
        <v>0.46153846153846156</v>
      </c>
      <c r="E41" s="55">
        <v>7</v>
      </c>
      <c r="F41" s="56">
        <f t="shared" si="1"/>
        <v>0.77777777777777779</v>
      </c>
    </row>
    <row r="42" spans="1:7" s="1" customFormat="1">
      <c r="A42" s="66">
        <v>7</v>
      </c>
      <c r="B42" s="64">
        <f>C42*3</f>
        <v>1.6153846153846154</v>
      </c>
      <c r="C42" s="62">
        <f>A42/13</f>
        <v>0.53846153846153844</v>
      </c>
      <c r="E42" s="55">
        <v>8</v>
      </c>
      <c r="F42" s="56">
        <f t="shared" si="1"/>
        <v>0.88888888888888884</v>
      </c>
    </row>
    <row r="43" spans="1:7" s="1" customFormat="1" ht="13.5" thickBot="1">
      <c r="A43" s="66">
        <v>8</v>
      </c>
      <c r="B43" s="64">
        <f>C43*3</f>
        <v>1.8461538461538463</v>
      </c>
      <c r="C43" s="62">
        <f>A43/13</f>
        <v>0.61538461538461542</v>
      </c>
      <c r="E43" s="57">
        <v>9</v>
      </c>
      <c r="F43" s="58">
        <f t="shared" si="1"/>
        <v>1</v>
      </c>
    </row>
    <row r="44" spans="1:7" s="1" customFormat="1">
      <c r="A44" s="67">
        <f>C44*13</f>
        <v>8.6666666666666661</v>
      </c>
      <c r="B44" s="64">
        <v>2</v>
      </c>
      <c r="C44" s="62">
        <f>2/3</f>
        <v>0.66666666666666663</v>
      </c>
    </row>
    <row r="45" spans="1:7" s="1" customFormat="1">
      <c r="A45" s="66">
        <v>9</v>
      </c>
      <c r="B45" s="64">
        <f>C45*3</f>
        <v>2.0769230769230766</v>
      </c>
      <c r="C45" s="62">
        <f>A45/13</f>
        <v>0.69230769230769229</v>
      </c>
    </row>
    <row r="46" spans="1:7" s="1" customFormat="1">
      <c r="A46" s="66">
        <v>10</v>
      </c>
      <c r="B46" s="64">
        <f>C46*3</f>
        <v>2.3076923076923079</v>
      </c>
      <c r="C46" s="62">
        <f>A46/13</f>
        <v>0.76923076923076927</v>
      </c>
    </row>
    <row r="47" spans="1:7" s="1" customFormat="1">
      <c r="A47" s="66">
        <v>11</v>
      </c>
      <c r="B47" s="64">
        <f>C47*3</f>
        <v>2.5384615384615383</v>
      </c>
      <c r="C47" s="62">
        <f>A47/13</f>
        <v>0.84615384615384615</v>
      </c>
    </row>
    <row r="48" spans="1:7" s="1" customFormat="1">
      <c r="A48" s="66">
        <v>12</v>
      </c>
      <c r="B48" s="64">
        <f>C48*3</f>
        <v>2.7692307692307692</v>
      </c>
      <c r="C48" s="62">
        <f>A48/13</f>
        <v>0.92307692307692313</v>
      </c>
    </row>
    <row r="49" spans="1:3" s="1" customFormat="1" ht="13.5" thickBot="1">
      <c r="A49" s="68">
        <v>13</v>
      </c>
      <c r="B49" s="65">
        <f>C49*3</f>
        <v>3</v>
      </c>
      <c r="C49" s="63">
        <f>A49/13</f>
        <v>1</v>
      </c>
    </row>
    <row r="50" spans="1:3" s="1" customFormat="1"/>
    <row r="51" spans="1:3" s="1" customFormat="1"/>
    <row r="52" spans="1:3" s="1" customFormat="1"/>
    <row r="53" spans="1:3" s="1" customFormat="1"/>
  </sheetData>
  <mergeCells count="20">
    <mergeCell ref="A33:C33"/>
    <mergeCell ref="E33:F33"/>
    <mergeCell ref="A26:B26"/>
    <mergeCell ref="A27:B27"/>
    <mergeCell ref="A28:B28"/>
    <mergeCell ref="A29:B29"/>
    <mergeCell ref="A1:E1"/>
    <mergeCell ref="A4:D4"/>
    <mergeCell ref="A5:B5"/>
    <mergeCell ref="A6:B6"/>
    <mergeCell ref="A7:B7"/>
    <mergeCell ref="A22:B22"/>
    <mergeCell ref="A23:B23"/>
    <mergeCell ref="A24:B24"/>
    <mergeCell ref="A25:B25"/>
    <mergeCell ref="A8:B8"/>
    <mergeCell ref="A9:B9"/>
    <mergeCell ref="A12:F12"/>
    <mergeCell ref="A20:E20"/>
    <mergeCell ref="A21:B21"/>
  </mergeCells>
  <conditionalFormatting sqref="C9">
    <cfRule type="expression" dxfId="0" priority="1" stopIfTrue="1">
      <formula>C8&lt;C6</formula>
    </cfRule>
  </conditionalFormatting>
  <hyperlinks>
    <hyperlink ref="F14" r:id="rId1" display="Fringe Benefits" xr:uid="{00000000-0004-0000-0100-000000000000}"/>
    <hyperlink ref="F13" r:id="rId2" display="NIH Budget Instructions " xr:uid="{00000000-0004-0000-0100-000001000000}"/>
  </hyperlinks>
  <pageMargins left="0.7" right="0.7" top="0.75" bottom="0.75" header="0.3" footer="0.3"/>
  <pageSetup orientation="portrait"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935050-f9fd-41c3-9ad3-ea0051941f40">
      <Terms xmlns="http://schemas.microsoft.com/office/infopath/2007/PartnerControls"/>
    </lcf76f155ced4ddcb4097134ff3c332f>
    <TaxCatchAll xmlns="872c53d0-f01d-4081-abac-03e7dffce87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02C8263409A4E938CD84E0B150F02" ma:contentTypeVersion="14" ma:contentTypeDescription="Create a new document." ma:contentTypeScope="" ma:versionID="d90cae2ce8f6aab9bb44cb423cc68ac1">
  <xsd:schema xmlns:xsd="http://www.w3.org/2001/XMLSchema" xmlns:xs="http://www.w3.org/2001/XMLSchema" xmlns:p="http://schemas.microsoft.com/office/2006/metadata/properties" xmlns:ns2="872c53d0-f01d-4081-abac-03e7dffce874" xmlns:ns3="b1935050-f9fd-41c3-9ad3-ea0051941f40" targetNamespace="http://schemas.microsoft.com/office/2006/metadata/properties" ma:root="true" ma:fieldsID="eb96e6d86e0bb86e34206077ac154756" ns2:_="" ns3:_="">
    <xsd:import namespace="872c53d0-f01d-4081-abac-03e7dffce874"/>
    <xsd:import namespace="b1935050-f9fd-41c3-9ad3-ea0051941f4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2c53d0-f01d-4081-abac-03e7dffce8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a0e4722-1f89-4d94-aae2-73cdf119404a}" ma:internalName="TaxCatchAll" ma:showField="CatchAllData" ma:web="872c53d0-f01d-4081-abac-03e7dffce8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935050-f9fd-41c3-9ad3-ea0051941f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eec0a79-46cb-4568-9b1b-2d720bd320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621301-6AE4-408F-9148-22D3D5E791E4}"/>
</file>

<file path=customXml/itemProps2.xml><?xml version="1.0" encoding="utf-8"?>
<ds:datastoreItem xmlns:ds="http://schemas.openxmlformats.org/officeDocument/2006/customXml" ds:itemID="{F13C2A3A-19AC-4B67-AE95-EC0C7EFFE9CC}"/>
</file>

<file path=customXml/itemProps3.xml><?xml version="1.0" encoding="utf-8"?>
<ds:datastoreItem xmlns:ds="http://schemas.openxmlformats.org/officeDocument/2006/customXml" ds:itemID="{FF8DC345-C339-4D8D-8C1C-CB0A109807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Indiana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srotz@iu.edu;amiyahir@iu.edu;kjnewsom@iu.edu</dc:creator>
  <cp:keywords/>
  <dc:description/>
  <cp:lastModifiedBy>O'Donnell, Stephen</cp:lastModifiedBy>
  <cp:revision/>
  <dcterms:created xsi:type="dcterms:W3CDTF">2019-05-08T18:57:56Z</dcterms:created>
  <dcterms:modified xsi:type="dcterms:W3CDTF">2025-03-12T19:26:29Z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0x01010020902C8263409A4E938CD84E0B150F02</vt:lpwstr>
  </property>
  <property fmtid="{D5CDD505-2E9C-101B-9397-08002B2CF9AE}" pid="3" name="MediaServiceImageTags">
    <vt:lpwstr/>
  </property>
</Properties>
</file>