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386" documentId="13_ncr:1_{8861FCC0-5EF1-4412-8FAF-5C14DC832764}" xr6:coauthVersionLast="47" xr6:coauthVersionMax="47" xr10:uidLastSave="{8177DB97-586C-45B4-A45D-D65446515AEE}"/>
  <bookViews>
    <workbookView xWindow="-120" yWindow="-120" windowWidth="29040" windowHeight="15840" xr2:uid="{00000000-000D-0000-FFFF-FFFF00000000}"/>
  </bookViews>
  <sheets>
    <sheet name="Multi-Project Summary" sheetId="3" r:id="rId1"/>
    <sheet name="Admin Core" sheetId="18" r:id="rId2"/>
    <sheet name="CORE 1" sheetId="13" r:id="rId3"/>
    <sheet name="CORE 2" sheetId="14" r:id="rId4"/>
    <sheet name="Project 1" sheetId="15" r:id="rId5"/>
    <sheet name="Project 2" sheetId="16" r:id="rId6"/>
    <sheet name="Project 3" sheetId="17" r:id="rId7"/>
    <sheet name="Project 4" sheetId="19" r:id="rId8"/>
    <sheet name="Additional Calculations" sheetId="2" r:id="rId9"/>
  </sheets>
  <definedNames>
    <definedName name="List">'Multi-Project Summary'!$A$29:$A$35</definedName>
    <definedName name="_xlnm.Print_Area" localSheetId="1">'Admin Core'!$A$1:$AB$74</definedName>
    <definedName name="_xlnm.Print_Area" localSheetId="2">'CORE 1'!$A$1:$AB$74</definedName>
    <definedName name="_xlnm.Print_Area" localSheetId="3">'CORE 2'!$A$1:$AB$74</definedName>
    <definedName name="_xlnm.Print_Area" localSheetId="0">'Multi-Project Summary'!$A$3:$N$19</definedName>
    <definedName name="_xlnm.Print_Area" localSheetId="4">'Project 1'!$A$1:$AB$74</definedName>
    <definedName name="_xlnm.Print_Area" localSheetId="5">'Project 2'!$A$1:$AB$74</definedName>
    <definedName name="_xlnm.Print_Area" localSheetId="6">'Project 3'!$A$1:$AB$74</definedName>
    <definedName name="_xlnm.Print_Area" localSheetId="7">'Project 4'!$A$1:$AB$74</definedName>
    <definedName name="Z_843BFCF6_AF66_4DE9_9087_32A819643FC6_.wvu.Cols" localSheetId="1" hidden="1">'Admin Core'!$E:$I</definedName>
    <definedName name="Z_843BFCF6_AF66_4DE9_9087_32A819643FC6_.wvu.Cols" localSheetId="2" hidden="1">'CORE 1'!$E:$I</definedName>
    <definedName name="Z_843BFCF6_AF66_4DE9_9087_32A819643FC6_.wvu.Cols" localSheetId="3" hidden="1">'CORE 2'!$E:$I</definedName>
    <definedName name="Z_843BFCF6_AF66_4DE9_9087_32A819643FC6_.wvu.Cols" localSheetId="0" hidden="1">'Multi-Project Summary'!#REF!</definedName>
    <definedName name="Z_843BFCF6_AF66_4DE9_9087_32A819643FC6_.wvu.Cols" localSheetId="4" hidden="1">'Project 1'!$E:$I</definedName>
    <definedName name="Z_843BFCF6_AF66_4DE9_9087_32A819643FC6_.wvu.Cols" localSheetId="5" hidden="1">'Project 2'!$E:$I</definedName>
    <definedName name="Z_843BFCF6_AF66_4DE9_9087_32A819643FC6_.wvu.Cols" localSheetId="6" hidden="1">'Project 3'!$E:$I</definedName>
    <definedName name="Z_843BFCF6_AF66_4DE9_9087_32A819643FC6_.wvu.Cols" localSheetId="7" hidden="1">'Project 4'!$E:$I</definedName>
    <definedName name="Z_843BFCF6_AF66_4DE9_9087_32A819643FC6_.wvu.PrintArea" localSheetId="1" hidden="1">'Admin Core'!$A$1:$AB$74</definedName>
    <definedName name="Z_843BFCF6_AF66_4DE9_9087_32A819643FC6_.wvu.PrintArea" localSheetId="2" hidden="1">'CORE 1'!$A$1:$AB$74</definedName>
    <definedName name="Z_843BFCF6_AF66_4DE9_9087_32A819643FC6_.wvu.PrintArea" localSheetId="3" hidden="1">'CORE 2'!$A$1:$AB$74</definedName>
    <definedName name="Z_843BFCF6_AF66_4DE9_9087_32A819643FC6_.wvu.PrintArea" localSheetId="0" hidden="1">'Multi-Project Summary'!$A$3:$N$19</definedName>
    <definedName name="Z_843BFCF6_AF66_4DE9_9087_32A819643FC6_.wvu.PrintArea" localSheetId="4" hidden="1">'Project 1'!$A$1:$AB$74</definedName>
    <definedName name="Z_843BFCF6_AF66_4DE9_9087_32A819643FC6_.wvu.PrintArea" localSheetId="5" hidden="1">'Project 2'!$A$1:$AB$74</definedName>
    <definedName name="Z_843BFCF6_AF66_4DE9_9087_32A819643FC6_.wvu.PrintArea" localSheetId="6" hidden="1">'Project 3'!$A$1:$AB$74</definedName>
    <definedName name="Z_843BFCF6_AF66_4DE9_9087_32A819643FC6_.wvu.PrintArea" localSheetId="7" hidden="1">'Project 4'!$A$1:$AB$74</definedName>
    <definedName name="Z_843BFCF6_AF66_4DE9_9087_32A819643FC6_.wvu.Rows" localSheetId="8" hidden="1">'Additional Calculations'!$1:$9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9" l="1"/>
  <c r="B4" i="17"/>
  <c r="B4" i="16"/>
  <c r="B4" i="15"/>
  <c r="B4" i="14"/>
  <c r="B4" i="13"/>
  <c r="B3" i="19"/>
  <c r="B2" i="19"/>
  <c r="B1" i="19"/>
  <c r="B3" i="17"/>
  <c r="B2" i="17"/>
  <c r="B1" i="17"/>
  <c r="B3" i="16"/>
  <c r="B2" i="16"/>
  <c r="B1" i="16"/>
  <c r="B3" i="15"/>
  <c r="B2" i="15"/>
  <c r="B1" i="15"/>
  <c r="B3" i="14"/>
  <c r="B2" i="14"/>
  <c r="B1" i="14"/>
  <c r="B3" i="13"/>
  <c r="B2" i="13"/>
  <c r="B1" i="13"/>
  <c r="B3" i="18"/>
  <c r="B4" i="18"/>
  <c r="B1" i="18"/>
  <c r="B2" i="18"/>
  <c r="L18" i="19"/>
  <c r="L17" i="19"/>
  <c r="L16" i="19"/>
  <c r="L15" i="19"/>
  <c r="L14" i="19"/>
  <c r="L13" i="19"/>
  <c r="L12" i="19"/>
  <c r="L11" i="19"/>
  <c r="L10" i="19"/>
  <c r="L9" i="19"/>
  <c r="L18" i="17"/>
  <c r="L17" i="17"/>
  <c r="L16" i="17"/>
  <c r="L15" i="17"/>
  <c r="L14" i="17"/>
  <c r="L13" i="17"/>
  <c r="L12" i="17"/>
  <c r="L11" i="17"/>
  <c r="L10" i="17"/>
  <c r="L9" i="17"/>
  <c r="L18" i="16"/>
  <c r="L17" i="16"/>
  <c r="L16" i="16"/>
  <c r="L15" i="16"/>
  <c r="L14" i="16"/>
  <c r="L13" i="16"/>
  <c r="L12" i="16"/>
  <c r="L11" i="16"/>
  <c r="L10" i="16"/>
  <c r="L9" i="16"/>
  <c r="L18" i="15"/>
  <c r="L17" i="15"/>
  <c r="L16" i="15"/>
  <c r="L15" i="15"/>
  <c r="L14" i="15"/>
  <c r="L13" i="15"/>
  <c r="L12" i="15"/>
  <c r="L11" i="15"/>
  <c r="L10" i="15"/>
  <c r="L9" i="15"/>
  <c r="L18" i="14"/>
  <c r="L17" i="14"/>
  <c r="L16" i="14"/>
  <c r="L15" i="14"/>
  <c r="L14" i="14"/>
  <c r="L13" i="14"/>
  <c r="L12" i="14"/>
  <c r="L11" i="14"/>
  <c r="L10" i="14"/>
  <c r="L9" i="14"/>
  <c r="L18" i="13"/>
  <c r="L17" i="13"/>
  <c r="L16" i="13"/>
  <c r="L15" i="13"/>
  <c r="L14" i="13"/>
  <c r="L13" i="13"/>
  <c r="L12" i="13"/>
  <c r="L11" i="13"/>
  <c r="L10" i="13"/>
  <c r="L9" i="13"/>
  <c r="L10" i="18"/>
  <c r="L11" i="18"/>
  <c r="L12" i="18"/>
  <c r="L13" i="18"/>
  <c r="L14" i="18"/>
  <c r="L15" i="18"/>
  <c r="L16" i="18"/>
  <c r="L17" i="18"/>
  <c r="L18" i="18"/>
  <c r="L9" i="18"/>
  <c r="Y18" i="19" l="1"/>
  <c r="V18" i="19"/>
  <c r="S18" i="19"/>
  <c r="P18" i="19"/>
  <c r="M18" i="19"/>
  <c r="Y17" i="19"/>
  <c r="V17" i="19"/>
  <c r="S17" i="19"/>
  <c r="P17" i="19"/>
  <c r="M17" i="19"/>
  <c r="Y16" i="19"/>
  <c r="V16" i="19"/>
  <c r="S16" i="19"/>
  <c r="P16" i="19"/>
  <c r="M16" i="19"/>
  <c r="Y15" i="19"/>
  <c r="V15" i="19"/>
  <c r="S15" i="19"/>
  <c r="P15" i="19"/>
  <c r="M15" i="19"/>
  <c r="Y14" i="19"/>
  <c r="V14" i="19"/>
  <c r="S14" i="19"/>
  <c r="P14" i="19"/>
  <c r="M14" i="19"/>
  <c r="Y13" i="19"/>
  <c r="V13" i="19"/>
  <c r="S13" i="19"/>
  <c r="P13" i="19"/>
  <c r="M13" i="19"/>
  <c r="Y12" i="19"/>
  <c r="V12" i="19"/>
  <c r="S12" i="19"/>
  <c r="P12" i="19"/>
  <c r="M12" i="19"/>
  <c r="Y11" i="19"/>
  <c r="V11" i="19"/>
  <c r="S11" i="19"/>
  <c r="P11" i="19"/>
  <c r="M11" i="19"/>
  <c r="Y10" i="19"/>
  <c r="V10" i="19"/>
  <c r="S10" i="19"/>
  <c r="P10" i="19"/>
  <c r="M10" i="19"/>
  <c r="Y9" i="19"/>
  <c r="V9" i="19"/>
  <c r="S9" i="19"/>
  <c r="P9" i="19"/>
  <c r="M9" i="19"/>
  <c r="Y18" i="17"/>
  <c r="V18" i="17"/>
  <c r="S18" i="17"/>
  <c r="P18" i="17"/>
  <c r="M18" i="17"/>
  <c r="Y17" i="17"/>
  <c r="V17" i="17"/>
  <c r="S17" i="17"/>
  <c r="P17" i="17"/>
  <c r="M17" i="17"/>
  <c r="Y16" i="17"/>
  <c r="V16" i="17"/>
  <c r="S16" i="17"/>
  <c r="P16" i="17"/>
  <c r="M16" i="17"/>
  <c r="Y15" i="17"/>
  <c r="V15" i="17"/>
  <c r="S15" i="17"/>
  <c r="P15" i="17"/>
  <c r="M15" i="17"/>
  <c r="Y14" i="17"/>
  <c r="V14" i="17"/>
  <c r="S14" i="17"/>
  <c r="P14" i="17"/>
  <c r="M14" i="17"/>
  <c r="Y13" i="17"/>
  <c r="V13" i="17"/>
  <c r="S13" i="17"/>
  <c r="P13" i="17"/>
  <c r="M13" i="17"/>
  <c r="Y12" i="17"/>
  <c r="V12" i="17"/>
  <c r="S12" i="17"/>
  <c r="P12" i="17"/>
  <c r="M12" i="17"/>
  <c r="Y11" i="17"/>
  <c r="V11" i="17"/>
  <c r="S11" i="17"/>
  <c r="P11" i="17"/>
  <c r="M11" i="17"/>
  <c r="Y10" i="17"/>
  <c r="V10" i="17"/>
  <c r="S10" i="17"/>
  <c r="P10" i="17"/>
  <c r="M10" i="17"/>
  <c r="Y9" i="17"/>
  <c r="V9" i="17"/>
  <c r="S9" i="17"/>
  <c r="P9" i="17"/>
  <c r="M9" i="17"/>
  <c r="Y18" i="16"/>
  <c r="V18" i="16"/>
  <c r="S18" i="16"/>
  <c r="P18" i="16"/>
  <c r="M18" i="16"/>
  <c r="Y17" i="16"/>
  <c r="V17" i="16"/>
  <c r="S17" i="16"/>
  <c r="P17" i="16"/>
  <c r="M17" i="16"/>
  <c r="Y16" i="16"/>
  <c r="V16" i="16"/>
  <c r="S16" i="16"/>
  <c r="P16" i="16"/>
  <c r="M16" i="16"/>
  <c r="Y15" i="16"/>
  <c r="V15" i="16"/>
  <c r="S15" i="16"/>
  <c r="P15" i="16"/>
  <c r="M15" i="16"/>
  <c r="Y14" i="16"/>
  <c r="V14" i="16"/>
  <c r="S14" i="16"/>
  <c r="P14" i="16"/>
  <c r="M14" i="16"/>
  <c r="Y13" i="16"/>
  <c r="V13" i="16"/>
  <c r="S13" i="16"/>
  <c r="P13" i="16"/>
  <c r="M13" i="16"/>
  <c r="Y12" i="16"/>
  <c r="V12" i="16"/>
  <c r="S12" i="16"/>
  <c r="P12" i="16"/>
  <c r="M12" i="16"/>
  <c r="Y11" i="16"/>
  <c r="V11" i="16"/>
  <c r="S11" i="16"/>
  <c r="P11" i="16"/>
  <c r="M11" i="16"/>
  <c r="Y10" i="16"/>
  <c r="V10" i="16"/>
  <c r="S10" i="16"/>
  <c r="P10" i="16"/>
  <c r="M10" i="16"/>
  <c r="Y9" i="16"/>
  <c r="V9" i="16"/>
  <c r="S9" i="16"/>
  <c r="P9" i="16"/>
  <c r="M9" i="16"/>
  <c r="Y18" i="15"/>
  <c r="V18" i="15"/>
  <c r="S18" i="15"/>
  <c r="P18" i="15"/>
  <c r="M18" i="15"/>
  <c r="Y17" i="15"/>
  <c r="V17" i="15"/>
  <c r="S17" i="15"/>
  <c r="P17" i="15"/>
  <c r="M17" i="15"/>
  <c r="Y16" i="15"/>
  <c r="V16" i="15"/>
  <c r="S16" i="15"/>
  <c r="P16" i="15"/>
  <c r="M16" i="15"/>
  <c r="Y15" i="15"/>
  <c r="V15" i="15"/>
  <c r="S15" i="15"/>
  <c r="P15" i="15"/>
  <c r="M15" i="15"/>
  <c r="Y14" i="15"/>
  <c r="V14" i="15"/>
  <c r="S14" i="15"/>
  <c r="P14" i="15"/>
  <c r="M14" i="15"/>
  <c r="Y13" i="15"/>
  <c r="V13" i="15"/>
  <c r="S13" i="15"/>
  <c r="P13" i="15"/>
  <c r="M13" i="15"/>
  <c r="Y12" i="15"/>
  <c r="V12" i="15"/>
  <c r="S12" i="15"/>
  <c r="P12" i="15"/>
  <c r="M12" i="15"/>
  <c r="Y11" i="15"/>
  <c r="V11" i="15"/>
  <c r="S11" i="15"/>
  <c r="P11" i="15"/>
  <c r="M11" i="15"/>
  <c r="Y10" i="15"/>
  <c r="V10" i="15"/>
  <c r="S10" i="15"/>
  <c r="P10" i="15"/>
  <c r="M10" i="15"/>
  <c r="Y9" i="15"/>
  <c r="V9" i="15"/>
  <c r="S9" i="15"/>
  <c r="P9" i="15"/>
  <c r="M9" i="15"/>
  <c r="Y18" i="14"/>
  <c r="V18" i="14"/>
  <c r="S18" i="14"/>
  <c r="P18" i="14"/>
  <c r="M18" i="14"/>
  <c r="Y17" i="14"/>
  <c r="V17" i="14"/>
  <c r="S17" i="14"/>
  <c r="P17" i="14"/>
  <c r="M17" i="14"/>
  <c r="Y16" i="14"/>
  <c r="V16" i="14"/>
  <c r="S16" i="14"/>
  <c r="P16" i="14"/>
  <c r="M16" i="14"/>
  <c r="Y15" i="14"/>
  <c r="V15" i="14"/>
  <c r="S15" i="14"/>
  <c r="P15" i="14"/>
  <c r="M15" i="14"/>
  <c r="Y14" i="14"/>
  <c r="V14" i="14"/>
  <c r="S14" i="14"/>
  <c r="P14" i="14"/>
  <c r="M14" i="14"/>
  <c r="Y13" i="14"/>
  <c r="V13" i="14"/>
  <c r="S13" i="14"/>
  <c r="P13" i="14"/>
  <c r="M13" i="14"/>
  <c r="Y12" i="14"/>
  <c r="V12" i="14"/>
  <c r="S12" i="14"/>
  <c r="P12" i="14"/>
  <c r="M12" i="14"/>
  <c r="Y11" i="14"/>
  <c r="V11" i="14"/>
  <c r="S11" i="14"/>
  <c r="P11" i="14"/>
  <c r="M11" i="14"/>
  <c r="Y10" i="14"/>
  <c r="V10" i="14"/>
  <c r="S10" i="14"/>
  <c r="P10" i="14"/>
  <c r="M10" i="14"/>
  <c r="Y9" i="14"/>
  <c r="V9" i="14"/>
  <c r="S9" i="14"/>
  <c r="P9" i="14"/>
  <c r="M9" i="14"/>
  <c r="Y18" i="13"/>
  <c r="V18" i="13"/>
  <c r="S18" i="13"/>
  <c r="P18" i="13"/>
  <c r="M18" i="13"/>
  <c r="Y17" i="13"/>
  <c r="V17" i="13"/>
  <c r="S17" i="13"/>
  <c r="P17" i="13"/>
  <c r="M17" i="13"/>
  <c r="Y16" i="13"/>
  <c r="V16" i="13"/>
  <c r="S16" i="13"/>
  <c r="P16" i="13"/>
  <c r="M16" i="13"/>
  <c r="Y15" i="13"/>
  <c r="V15" i="13"/>
  <c r="S15" i="13"/>
  <c r="P15" i="13"/>
  <c r="M15" i="13"/>
  <c r="Y14" i="13"/>
  <c r="V14" i="13"/>
  <c r="S14" i="13"/>
  <c r="P14" i="13"/>
  <c r="M14" i="13"/>
  <c r="Y13" i="13"/>
  <c r="V13" i="13"/>
  <c r="S13" i="13"/>
  <c r="P13" i="13"/>
  <c r="M13" i="13"/>
  <c r="Y12" i="13"/>
  <c r="V12" i="13"/>
  <c r="S12" i="13"/>
  <c r="P12" i="13"/>
  <c r="M12" i="13"/>
  <c r="Y11" i="13"/>
  <c r="V11" i="13"/>
  <c r="S11" i="13"/>
  <c r="P11" i="13"/>
  <c r="M11" i="13"/>
  <c r="Y10" i="13"/>
  <c r="V10" i="13"/>
  <c r="S10" i="13"/>
  <c r="P10" i="13"/>
  <c r="M10" i="13"/>
  <c r="Y9" i="13"/>
  <c r="V9" i="13"/>
  <c r="S9" i="13"/>
  <c r="P9" i="13"/>
  <c r="M9" i="13"/>
  <c r="Y18" i="18"/>
  <c r="V18" i="18"/>
  <c r="S18" i="18"/>
  <c r="P18" i="18"/>
  <c r="M18" i="18"/>
  <c r="Y17" i="18"/>
  <c r="V17" i="18"/>
  <c r="S17" i="18"/>
  <c r="P17" i="18"/>
  <c r="M17" i="18"/>
  <c r="Y16" i="18"/>
  <c r="V16" i="18"/>
  <c r="S16" i="18"/>
  <c r="P16" i="18"/>
  <c r="M16" i="18"/>
  <c r="Y15" i="18"/>
  <c r="V15" i="18"/>
  <c r="S15" i="18"/>
  <c r="P15" i="18"/>
  <c r="M15" i="18"/>
  <c r="Y14" i="18"/>
  <c r="V14" i="18"/>
  <c r="S14" i="18"/>
  <c r="P14" i="18"/>
  <c r="M14" i="18"/>
  <c r="Y13" i="18"/>
  <c r="V13" i="18"/>
  <c r="S13" i="18"/>
  <c r="P13" i="18"/>
  <c r="M13" i="18"/>
  <c r="Y12" i="18"/>
  <c r="V12" i="18"/>
  <c r="S12" i="18"/>
  <c r="P12" i="18"/>
  <c r="M12" i="18"/>
  <c r="Y11" i="18"/>
  <c r="V11" i="18"/>
  <c r="S11" i="18"/>
  <c r="P11" i="18"/>
  <c r="M11" i="18"/>
  <c r="Y10" i="18"/>
  <c r="V10" i="18"/>
  <c r="S10" i="18"/>
  <c r="P10" i="18"/>
  <c r="M10" i="18"/>
  <c r="Y9" i="18"/>
  <c r="V9" i="18"/>
  <c r="S9" i="18"/>
  <c r="P9" i="18"/>
  <c r="M9" i="18"/>
  <c r="I22" i="2"/>
  <c r="AA45" i="18" l="1"/>
  <c r="AA44" i="18"/>
  <c r="X45" i="18"/>
  <c r="X44" i="18"/>
  <c r="U45" i="18"/>
  <c r="U44" i="18"/>
  <c r="R45" i="18"/>
  <c r="R44" i="18"/>
  <c r="O45" i="18"/>
  <c r="O44" i="18"/>
  <c r="N9" i="19"/>
  <c r="O9" i="19"/>
  <c r="N10" i="19"/>
  <c r="N11" i="19"/>
  <c r="O11" i="19"/>
  <c r="N12" i="19"/>
  <c r="N19" i="19" s="1"/>
  <c r="N13" i="19"/>
  <c r="O13" i="19"/>
  <c r="N14" i="19"/>
  <c r="N15" i="19"/>
  <c r="N16" i="19"/>
  <c r="N17" i="19"/>
  <c r="O17" i="19"/>
  <c r="N18" i="19"/>
  <c r="Q9" i="19"/>
  <c r="Q10" i="19"/>
  <c r="Q11" i="19"/>
  <c r="Q12" i="19"/>
  <c r="Q13" i="19"/>
  <c r="Q14" i="19"/>
  <c r="Q15" i="19"/>
  <c r="Q16" i="19"/>
  <c r="R16" i="19" s="1"/>
  <c r="Q17" i="19"/>
  <c r="Q18" i="19"/>
  <c r="T9" i="19"/>
  <c r="T10" i="19"/>
  <c r="U10" i="19" s="1"/>
  <c r="T11" i="19"/>
  <c r="T12" i="19"/>
  <c r="T13" i="19"/>
  <c r="T14" i="19"/>
  <c r="T15" i="19"/>
  <c r="T16" i="19"/>
  <c r="T17" i="19"/>
  <c r="T18" i="19"/>
  <c r="U18" i="19" s="1"/>
  <c r="W9" i="19"/>
  <c r="W10" i="19"/>
  <c r="W11" i="19"/>
  <c r="W12" i="19"/>
  <c r="W13" i="19"/>
  <c r="W14" i="19"/>
  <c r="W15" i="19"/>
  <c r="X15" i="19" s="1"/>
  <c r="W16" i="19"/>
  <c r="W17" i="19"/>
  <c r="W18" i="19"/>
  <c r="Z9" i="19"/>
  <c r="Z10" i="19"/>
  <c r="Z11" i="19"/>
  <c r="Z12" i="19"/>
  <c r="Z13" i="19"/>
  <c r="Z14" i="19"/>
  <c r="Z15" i="19"/>
  <c r="Z16" i="19"/>
  <c r="Z17" i="19"/>
  <c r="Z18" i="19"/>
  <c r="AB23" i="19"/>
  <c r="AB24" i="19"/>
  <c r="AB25" i="19"/>
  <c r="AB28" i="19"/>
  <c r="AB29" i="19"/>
  <c r="AB30" i="19" s="1"/>
  <c r="AB33" i="19"/>
  <c r="AB38" i="19" s="1"/>
  <c r="AB34" i="19"/>
  <c r="AB35" i="19"/>
  <c r="AB36" i="19"/>
  <c r="AB37" i="19"/>
  <c r="AB41" i="19"/>
  <c r="AB42" i="19"/>
  <c r="AB43" i="19"/>
  <c r="AA44" i="19"/>
  <c r="X44" i="19"/>
  <c r="U44" i="19"/>
  <c r="R44" i="19"/>
  <c r="O44" i="19"/>
  <c r="AB44" i="19"/>
  <c r="AA45" i="19"/>
  <c r="AA51" i="19" s="1"/>
  <c r="X45" i="19"/>
  <c r="U45" i="19"/>
  <c r="R45" i="19"/>
  <c r="O45" i="19"/>
  <c r="AB45" i="19"/>
  <c r="AB46" i="19"/>
  <c r="AB47" i="19"/>
  <c r="AB48" i="19"/>
  <c r="AB49" i="19"/>
  <c r="AB50" i="19"/>
  <c r="AB54" i="19"/>
  <c r="AB56" i="19" s="1"/>
  <c r="AB66" i="19" s="1"/>
  <c r="AB55" i="19"/>
  <c r="AB57" i="19"/>
  <c r="AB59" i="19" s="1"/>
  <c r="AB58" i="19"/>
  <c r="AB60" i="19"/>
  <c r="AB61" i="19"/>
  <c r="AB62" i="19"/>
  <c r="AB63" i="19"/>
  <c r="AB64" i="19"/>
  <c r="AB65" i="19"/>
  <c r="AA25" i="19"/>
  <c r="AA30" i="19"/>
  <c r="AA38" i="19"/>
  <c r="AA56" i="19"/>
  <c r="AA66" i="19" s="1"/>
  <c r="AA59" i="19"/>
  <c r="AA62" i="19"/>
  <c r="AA65" i="19"/>
  <c r="X25" i="19"/>
  <c r="X30" i="19"/>
  <c r="X38" i="19"/>
  <c r="X51" i="19"/>
  <c r="X56" i="19"/>
  <c r="X59" i="19"/>
  <c r="X66" i="19" s="1"/>
  <c r="X62" i="19"/>
  <c r="X65" i="19"/>
  <c r="U25" i="19"/>
  <c r="U30" i="19"/>
  <c r="U38" i="19"/>
  <c r="U51" i="19"/>
  <c r="U56" i="19"/>
  <c r="U66" i="19" s="1"/>
  <c r="U59" i="19"/>
  <c r="U62" i="19"/>
  <c r="U65" i="19"/>
  <c r="R25" i="19"/>
  <c r="R30" i="19"/>
  <c r="R38" i="19"/>
  <c r="R51" i="19"/>
  <c r="R56" i="19"/>
  <c r="R66" i="19" s="1"/>
  <c r="R59" i="19"/>
  <c r="R62" i="19"/>
  <c r="R65" i="19"/>
  <c r="O25" i="19"/>
  <c r="O30" i="19"/>
  <c r="O38" i="19"/>
  <c r="O51" i="19"/>
  <c r="O56" i="19"/>
  <c r="O59" i="19"/>
  <c r="O62" i="19"/>
  <c r="O65" i="19"/>
  <c r="O66" i="19"/>
  <c r="Q19" i="19"/>
  <c r="AD18" i="19"/>
  <c r="AE18" i="19" s="1"/>
  <c r="AF18" i="19" s="1"/>
  <c r="AG18" i="19" s="1"/>
  <c r="AH18" i="19" s="1"/>
  <c r="AD17" i="19"/>
  <c r="AE17" i="19"/>
  <c r="AF17" i="19"/>
  <c r="AG17" i="19" s="1"/>
  <c r="AH17" i="19" s="1"/>
  <c r="AD16" i="19"/>
  <c r="AE16" i="19" s="1"/>
  <c r="AF16" i="19" s="1"/>
  <c r="AG16" i="19" s="1"/>
  <c r="AH16" i="19" s="1"/>
  <c r="AD15" i="19"/>
  <c r="AE15" i="19"/>
  <c r="AF15" i="19" s="1"/>
  <c r="AG15" i="19" s="1"/>
  <c r="AH15" i="19" s="1"/>
  <c r="AD14" i="19"/>
  <c r="AE14" i="19"/>
  <c r="AF14" i="19"/>
  <c r="AG14" i="19"/>
  <c r="AH14" i="19"/>
  <c r="AD13" i="19"/>
  <c r="AE13" i="19"/>
  <c r="AF13" i="19"/>
  <c r="AG13" i="19" s="1"/>
  <c r="AH13" i="19" s="1"/>
  <c r="AD12" i="19"/>
  <c r="AE12" i="19" s="1"/>
  <c r="AF12" i="19" s="1"/>
  <c r="AG12" i="19" s="1"/>
  <c r="AH12" i="19" s="1"/>
  <c r="AD11" i="19"/>
  <c r="AE11" i="19"/>
  <c r="AF11" i="19" s="1"/>
  <c r="AG11" i="19" s="1"/>
  <c r="AH11" i="19" s="1"/>
  <c r="AD10" i="19"/>
  <c r="AE10" i="19"/>
  <c r="AF10" i="19"/>
  <c r="AG10" i="19"/>
  <c r="AH10" i="19"/>
  <c r="AD9" i="19"/>
  <c r="AE9" i="19"/>
  <c r="AF9" i="19"/>
  <c r="AG9" i="19" s="1"/>
  <c r="AH9" i="19" s="1"/>
  <c r="M7" i="19"/>
  <c r="O25" i="18"/>
  <c r="O25" i="13"/>
  <c r="O25" i="14"/>
  <c r="O25" i="15"/>
  <c r="O25" i="16"/>
  <c r="N9" i="18"/>
  <c r="N10" i="18"/>
  <c r="N11" i="18"/>
  <c r="N12" i="18"/>
  <c r="N13" i="18"/>
  <c r="N14" i="18"/>
  <c r="N15" i="18"/>
  <c r="O15" i="18"/>
  <c r="N16" i="18"/>
  <c r="N17" i="18"/>
  <c r="N18" i="18"/>
  <c r="U18" i="18"/>
  <c r="O30" i="18"/>
  <c r="O38" i="18"/>
  <c r="O51" i="18"/>
  <c r="O56" i="18"/>
  <c r="O66" i="18" s="1"/>
  <c r="O59" i="18"/>
  <c r="O62" i="18"/>
  <c r="O65" i="18"/>
  <c r="O25" i="17"/>
  <c r="Q9" i="18"/>
  <c r="Q10" i="18"/>
  <c r="Q11" i="18"/>
  <c r="Q12" i="18"/>
  <c r="Q13" i="18"/>
  <c r="Q14" i="18"/>
  <c r="Q15" i="18"/>
  <c r="Q16" i="18"/>
  <c r="Q17" i="18"/>
  <c r="Q18" i="18"/>
  <c r="T9" i="18"/>
  <c r="T10" i="18"/>
  <c r="T11" i="18"/>
  <c r="T12" i="18"/>
  <c r="T13" i="18"/>
  <c r="T14" i="18"/>
  <c r="T15" i="18"/>
  <c r="T16" i="18"/>
  <c r="T17" i="18"/>
  <c r="T18" i="18"/>
  <c r="W9" i="18"/>
  <c r="W10" i="18"/>
  <c r="W11" i="18"/>
  <c r="W12" i="18"/>
  <c r="W13" i="18"/>
  <c r="W14" i="18"/>
  <c r="W15" i="18"/>
  <c r="W16" i="18"/>
  <c r="W17" i="18"/>
  <c r="W18" i="18"/>
  <c r="Z9" i="18"/>
  <c r="Z10" i="18"/>
  <c r="Z11" i="18"/>
  <c r="Z12" i="18"/>
  <c r="Z13" i="18"/>
  <c r="Z14" i="18"/>
  <c r="Z15" i="18"/>
  <c r="Z16" i="18"/>
  <c r="Z17" i="18"/>
  <c r="Z18" i="18"/>
  <c r="AB23" i="18"/>
  <c r="AB25" i="18" s="1"/>
  <c r="AB24" i="18"/>
  <c r="AB28" i="18"/>
  <c r="AB30" i="18" s="1"/>
  <c r="AB29" i="18"/>
  <c r="AB33" i="18"/>
  <c r="AB34" i="18"/>
  <c r="AB38" i="18" s="1"/>
  <c r="AB35" i="18"/>
  <c r="AB36" i="18"/>
  <c r="AB37" i="18"/>
  <c r="AB41" i="18"/>
  <c r="AB51" i="18" s="1"/>
  <c r="AB42" i="18"/>
  <c r="AB43" i="18"/>
  <c r="AB44" i="18"/>
  <c r="AB45" i="18"/>
  <c r="AB46" i="18"/>
  <c r="AB47" i="18"/>
  <c r="AB48" i="18"/>
  <c r="AB49" i="18"/>
  <c r="AB50" i="18"/>
  <c r="AB54" i="18"/>
  <c r="AB56" i="18" s="1"/>
  <c r="AB55" i="18"/>
  <c r="AB57" i="18"/>
  <c r="AB58" i="18"/>
  <c r="AB59" i="18" s="1"/>
  <c r="AB60" i="18"/>
  <c r="AB61" i="18"/>
  <c r="AB62" i="18"/>
  <c r="AB63" i="18"/>
  <c r="AB65" i="18" s="1"/>
  <c r="AB64" i="18"/>
  <c r="AA25" i="18"/>
  <c r="AA30" i="18"/>
  <c r="AA38" i="18"/>
  <c r="AA51" i="18"/>
  <c r="AA56" i="18"/>
  <c r="AA66" i="18" s="1"/>
  <c r="AA59" i="18"/>
  <c r="AA62" i="18"/>
  <c r="AA65" i="18"/>
  <c r="X25" i="18"/>
  <c r="X30" i="18"/>
  <c r="X38" i="18"/>
  <c r="X51" i="18"/>
  <c r="X56" i="18"/>
  <c r="X66" i="18" s="1"/>
  <c r="X59" i="18"/>
  <c r="X62" i="18"/>
  <c r="X65" i="18"/>
  <c r="U25" i="18"/>
  <c r="U30" i="18"/>
  <c r="U38" i="18"/>
  <c r="U51" i="18"/>
  <c r="U56" i="18"/>
  <c r="U59" i="18"/>
  <c r="U66" i="18" s="1"/>
  <c r="U62" i="18"/>
  <c r="U65" i="18"/>
  <c r="R25" i="18"/>
  <c r="R30" i="18"/>
  <c r="R38" i="18"/>
  <c r="R51" i="18"/>
  <c r="R56" i="18"/>
  <c r="R59" i="18"/>
  <c r="R62" i="18"/>
  <c r="R65" i="18"/>
  <c r="R66" i="18"/>
  <c r="AD18" i="18"/>
  <c r="AE18" i="18"/>
  <c r="AF18" i="18"/>
  <c r="AG18" i="18" s="1"/>
  <c r="AH18" i="18" s="1"/>
  <c r="AD17" i="18"/>
  <c r="AE17" i="18" s="1"/>
  <c r="AF17" i="18" s="1"/>
  <c r="AG17" i="18" s="1"/>
  <c r="AH17" i="18" s="1"/>
  <c r="AD16" i="18"/>
  <c r="AE16" i="18" s="1"/>
  <c r="AF16" i="18" s="1"/>
  <c r="AG16" i="18" s="1"/>
  <c r="AH16" i="18" s="1"/>
  <c r="AD15" i="18"/>
  <c r="AE15" i="18" s="1"/>
  <c r="AF15" i="18" s="1"/>
  <c r="AG15" i="18" s="1"/>
  <c r="AH15" i="18" s="1"/>
  <c r="AD14" i="18"/>
  <c r="AE14" i="18"/>
  <c r="AF14" i="18"/>
  <c r="AG14" i="18" s="1"/>
  <c r="AH14" i="18" s="1"/>
  <c r="AD13" i="18"/>
  <c r="AE13" i="18" s="1"/>
  <c r="AF13" i="18" s="1"/>
  <c r="AG13" i="18" s="1"/>
  <c r="AH13" i="18" s="1"/>
  <c r="AD12" i="18"/>
  <c r="AE12" i="18" s="1"/>
  <c r="AF12" i="18" s="1"/>
  <c r="AG12" i="18" s="1"/>
  <c r="AH12" i="18" s="1"/>
  <c r="AD11" i="18"/>
  <c r="AE11" i="18" s="1"/>
  <c r="AF11" i="18" s="1"/>
  <c r="AG11" i="18" s="1"/>
  <c r="AH11" i="18" s="1"/>
  <c r="AD10" i="18"/>
  <c r="AE10" i="18"/>
  <c r="AF10" i="18"/>
  <c r="AG10" i="18" s="1"/>
  <c r="AH10" i="18" s="1"/>
  <c r="AD9" i="18"/>
  <c r="AE9" i="18" s="1"/>
  <c r="AF9" i="18" s="1"/>
  <c r="AG9" i="18" s="1"/>
  <c r="AH9" i="18" s="1"/>
  <c r="M7" i="18"/>
  <c r="P7" i="18"/>
  <c r="R7" i="18" s="1"/>
  <c r="O7" i="18"/>
  <c r="U25" i="15"/>
  <c r="T9" i="15"/>
  <c r="U9" i="15" s="1"/>
  <c r="T10" i="15"/>
  <c r="U10" i="15" s="1"/>
  <c r="T11" i="15"/>
  <c r="U11" i="15" s="1"/>
  <c r="T12" i="15"/>
  <c r="T13" i="15"/>
  <c r="T14" i="15"/>
  <c r="U14" i="15" s="1"/>
  <c r="T15" i="15"/>
  <c r="T16" i="15"/>
  <c r="T17" i="15"/>
  <c r="U17" i="15" s="1"/>
  <c r="T18" i="15"/>
  <c r="U18" i="15" s="1"/>
  <c r="U38" i="15"/>
  <c r="U30" i="15"/>
  <c r="U44" i="15"/>
  <c r="U45" i="15"/>
  <c r="U51" i="15"/>
  <c r="U56" i="15"/>
  <c r="U59" i="15"/>
  <c r="U62" i="15"/>
  <c r="U65" i="15"/>
  <c r="U66" i="15" s="1"/>
  <c r="O56" i="15"/>
  <c r="R56" i="15"/>
  <c r="O59" i="15"/>
  <c r="O66" i="15" s="1"/>
  <c r="R59" i="15"/>
  <c r="O62" i="15"/>
  <c r="R62" i="15"/>
  <c r="O65" i="15"/>
  <c r="R65" i="15"/>
  <c r="R66" i="15" s="1"/>
  <c r="T9" i="13"/>
  <c r="T10" i="13"/>
  <c r="U10" i="13" s="1"/>
  <c r="T11" i="13"/>
  <c r="T12" i="13"/>
  <c r="U12" i="13" s="1"/>
  <c r="T13" i="13"/>
  <c r="T14" i="13"/>
  <c r="T15" i="13"/>
  <c r="U15" i="13" s="1"/>
  <c r="T16" i="13"/>
  <c r="T17" i="13"/>
  <c r="T18" i="13"/>
  <c r="U18" i="13" s="1"/>
  <c r="U25" i="13"/>
  <c r="U30" i="13"/>
  <c r="U38" i="13"/>
  <c r="U44" i="13"/>
  <c r="U45" i="13"/>
  <c r="U56" i="13"/>
  <c r="U59" i="13"/>
  <c r="U62" i="13"/>
  <c r="U65" i="13"/>
  <c r="U66" i="13"/>
  <c r="O56" i="13"/>
  <c r="R56" i="13"/>
  <c r="O59" i="13"/>
  <c r="R59" i="13"/>
  <c r="R66" i="13" s="1"/>
  <c r="O62" i="13"/>
  <c r="R62" i="13"/>
  <c r="O65" i="13"/>
  <c r="R65" i="13"/>
  <c r="T9" i="14"/>
  <c r="U9" i="14" s="1"/>
  <c r="T10" i="14"/>
  <c r="T11" i="14"/>
  <c r="U11" i="14" s="1"/>
  <c r="T12" i="14"/>
  <c r="T13" i="14"/>
  <c r="T14" i="14"/>
  <c r="T15" i="14"/>
  <c r="U15" i="14" s="1"/>
  <c r="T16" i="14"/>
  <c r="T17" i="14"/>
  <c r="T18" i="14"/>
  <c r="U18" i="14" s="1"/>
  <c r="U25" i="14"/>
  <c r="U30" i="14"/>
  <c r="U38" i="14"/>
  <c r="U44" i="14"/>
  <c r="U45" i="14"/>
  <c r="U56" i="14"/>
  <c r="U59" i="14"/>
  <c r="U62" i="14"/>
  <c r="U65" i="14"/>
  <c r="U66" i="14"/>
  <c r="O56" i="14"/>
  <c r="R56" i="14"/>
  <c r="O59" i="14"/>
  <c r="R59" i="14"/>
  <c r="O62" i="14"/>
  <c r="R62" i="14"/>
  <c r="O65" i="14"/>
  <c r="R65" i="14"/>
  <c r="T9" i="16"/>
  <c r="U9" i="16" s="1"/>
  <c r="O10" i="16"/>
  <c r="T10" i="16"/>
  <c r="T11" i="16"/>
  <c r="U11" i="16" s="1"/>
  <c r="T12" i="16"/>
  <c r="T13" i="16"/>
  <c r="T14" i="16"/>
  <c r="U14" i="16" s="1"/>
  <c r="T15" i="16"/>
  <c r="U15" i="16" s="1"/>
  <c r="T16" i="16"/>
  <c r="U16" i="16" s="1"/>
  <c r="T17" i="16"/>
  <c r="T18" i="16"/>
  <c r="U44" i="16"/>
  <c r="U45" i="16"/>
  <c r="U51" i="16"/>
  <c r="U25" i="16"/>
  <c r="U30" i="16"/>
  <c r="U38" i="16"/>
  <c r="U56" i="16"/>
  <c r="U59" i="16"/>
  <c r="U62" i="16"/>
  <c r="U65" i="16"/>
  <c r="U66" i="16"/>
  <c r="O56" i="16"/>
  <c r="O66" i="16" s="1"/>
  <c r="R56" i="16"/>
  <c r="O59" i="16"/>
  <c r="R59" i="16"/>
  <c r="O62" i="16"/>
  <c r="R62" i="16"/>
  <c r="O65" i="16"/>
  <c r="R65" i="16"/>
  <c r="T9" i="17"/>
  <c r="T10" i="17"/>
  <c r="T11" i="17"/>
  <c r="T12" i="17"/>
  <c r="T13" i="17"/>
  <c r="T14" i="17"/>
  <c r="T15" i="17"/>
  <c r="U15" i="17" s="1"/>
  <c r="T16" i="17"/>
  <c r="T17" i="17"/>
  <c r="T18" i="17"/>
  <c r="U56" i="17"/>
  <c r="U59" i="17"/>
  <c r="U62" i="17"/>
  <c r="U65" i="17"/>
  <c r="U66" i="17" s="1"/>
  <c r="U25" i="17"/>
  <c r="U30" i="17"/>
  <c r="U38" i="17"/>
  <c r="U44" i="17"/>
  <c r="U45" i="17"/>
  <c r="O56" i="17"/>
  <c r="O66" i="17" s="1"/>
  <c r="R56" i="17"/>
  <c r="O59" i="17"/>
  <c r="R59" i="17"/>
  <c r="O62" i="17"/>
  <c r="R62" i="17"/>
  <c r="O65" i="17"/>
  <c r="R65" i="17"/>
  <c r="AA25" i="13"/>
  <c r="AA25" i="14"/>
  <c r="AA25" i="15"/>
  <c r="AA25" i="16"/>
  <c r="AA25" i="17"/>
  <c r="AA30" i="13"/>
  <c r="AA30" i="14"/>
  <c r="AA30" i="15"/>
  <c r="AA30" i="16"/>
  <c r="AA30" i="17"/>
  <c r="AA38" i="15"/>
  <c r="AA38" i="13"/>
  <c r="AA38" i="14"/>
  <c r="AA38" i="16"/>
  <c r="AA38" i="17"/>
  <c r="AA44" i="16"/>
  <c r="AA45" i="16"/>
  <c r="AA51" i="16" s="1"/>
  <c r="AA44" i="13"/>
  <c r="AA45" i="13"/>
  <c r="AA51" i="13"/>
  <c r="AA44" i="14"/>
  <c r="AA45" i="14"/>
  <c r="AA44" i="15"/>
  <c r="AA45" i="15"/>
  <c r="AA44" i="17"/>
  <c r="AA45" i="17"/>
  <c r="AA56" i="17"/>
  <c r="AA59" i="17"/>
  <c r="AA62" i="17"/>
  <c r="AA66" i="17" s="1"/>
  <c r="AA65" i="17"/>
  <c r="AA56" i="13"/>
  <c r="AA66" i="13" s="1"/>
  <c r="AA59" i="13"/>
  <c r="AA62" i="13"/>
  <c r="AA65" i="13"/>
  <c r="AA56" i="14"/>
  <c r="AA59" i="14"/>
  <c r="AA62" i="14"/>
  <c r="AA65" i="14"/>
  <c r="AA56" i="15"/>
  <c r="AA59" i="15"/>
  <c r="AA62" i="15"/>
  <c r="AA65" i="15"/>
  <c r="AA66" i="15" s="1"/>
  <c r="AA56" i="16"/>
  <c r="AA66" i="16" s="1"/>
  <c r="AA59" i="16"/>
  <c r="AA62" i="16"/>
  <c r="AA65" i="16"/>
  <c r="X25" i="13"/>
  <c r="X25" i="14"/>
  <c r="X25" i="15"/>
  <c r="X25" i="16"/>
  <c r="X25" i="17"/>
  <c r="X30" i="13"/>
  <c r="X30" i="14"/>
  <c r="X30" i="15"/>
  <c r="X30" i="16"/>
  <c r="X30" i="17"/>
  <c r="X38" i="15"/>
  <c r="X38" i="13"/>
  <c r="X38" i="14"/>
  <c r="X38" i="16"/>
  <c r="X38" i="17"/>
  <c r="X44" i="16"/>
  <c r="X45" i="16"/>
  <c r="X51" i="16"/>
  <c r="X44" i="13"/>
  <c r="X45" i="13"/>
  <c r="X44" i="14"/>
  <c r="X45" i="14"/>
  <c r="X44" i="15"/>
  <c r="X45" i="15"/>
  <c r="X51" i="15" s="1"/>
  <c r="X44" i="17"/>
  <c r="X45" i="17"/>
  <c r="X51" i="17"/>
  <c r="X56" i="17"/>
  <c r="X59" i="17"/>
  <c r="X62" i="17"/>
  <c r="X65" i="17"/>
  <c r="X66" i="17" s="1"/>
  <c r="X56" i="13"/>
  <c r="X66" i="13" s="1"/>
  <c r="X59" i="13"/>
  <c r="X62" i="13"/>
  <c r="X65" i="13"/>
  <c r="X56" i="14"/>
  <c r="X59" i="14"/>
  <c r="X62" i="14"/>
  <c r="X65" i="14"/>
  <c r="X56" i="15"/>
  <c r="X59" i="15"/>
  <c r="X62" i="15"/>
  <c r="X65" i="15"/>
  <c r="X66" i="15"/>
  <c r="X56" i="16"/>
  <c r="X66" i="16" s="1"/>
  <c r="X59" i="16"/>
  <c r="X62" i="16"/>
  <c r="X65" i="16"/>
  <c r="R25" i="13"/>
  <c r="R25" i="14"/>
  <c r="R25" i="15"/>
  <c r="R25" i="16"/>
  <c r="R25" i="17"/>
  <c r="R30" i="13"/>
  <c r="R30" i="14"/>
  <c r="R30" i="15"/>
  <c r="R30" i="16"/>
  <c r="R30" i="17"/>
  <c r="R38" i="15"/>
  <c r="R38" i="13"/>
  <c r="R38" i="14"/>
  <c r="R38" i="16"/>
  <c r="R38" i="17"/>
  <c r="R44" i="16"/>
  <c r="R45" i="16"/>
  <c r="R51" i="16" s="1"/>
  <c r="R44" i="13"/>
  <c r="AB44" i="13" s="1"/>
  <c r="R45" i="13"/>
  <c r="R44" i="14"/>
  <c r="R45" i="14"/>
  <c r="R44" i="15"/>
  <c r="R45" i="15"/>
  <c r="R51" i="15"/>
  <c r="R44" i="17"/>
  <c r="R45" i="17"/>
  <c r="R66" i="17"/>
  <c r="R66" i="16"/>
  <c r="O30" i="13"/>
  <c r="O30" i="14"/>
  <c r="O30" i="15"/>
  <c r="O30" i="16"/>
  <c r="O30" i="17"/>
  <c r="O38" i="15"/>
  <c r="O38" i="13"/>
  <c r="O38" i="17"/>
  <c r="O38" i="14"/>
  <c r="O38" i="16"/>
  <c r="O44" i="16"/>
  <c r="O51" i="16" s="1"/>
  <c r="O45" i="16"/>
  <c r="O44" i="13"/>
  <c r="O45" i="13"/>
  <c r="O51" i="13"/>
  <c r="O44" i="14"/>
  <c r="O45" i="14"/>
  <c r="O44" i="15"/>
  <c r="O51" i="15" s="1"/>
  <c r="O45" i="15"/>
  <c r="O44" i="17"/>
  <c r="O45" i="17"/>
  <c r="O51" i="17" s="1"/>
  <c r="O66" i="13"/>
  <c r="O66" i="14"/>
  <c r="N9" i="15"/>
  <c r="N10" i="15"/>
  <c r="N11" i="15"/>
  <c r="N12" i="15"/>
  <c r="N13" i="15"/>
  <c r="N14" i="15"/>
  <c r="N15" i="15"/>
  <c r="N16" i="15"/>
  <c r="N17" i="15"/>
  <c r="N18" i="15"/>
  <c r="N9" i="16"/>
  <c r="N10" i="16"/>
  <c r="N11" i="16"/>
  <c r="N12" i="16"/>
  <c r="N13" i="16"/>
  <c r="N14" i="16"/>
  <c r="N15" i="16"/>
  <c r="N16" i="16"/>
  <c r="N17" i="16"/>
  <c r="N18" i="16"/>
  <c r="N9" i="14"/>
  <c r="N10" i="14"/>
  <c r="O10" i="14" s="1"/>
  <c r="N11" i="14"/>
  <c r="N12" i="14"/>
  <c r="N13" i="14"/>
  <c r="O13" i="14" s="1"/>
  <c r="N14" i="14"/>
  <c r="N15" i="14"/>
  <c r="N16" i="14"/>
  <c r="N17" i="14"/>
  <c r="N18" i="14"/>
  <c r="N9" i="13"/>
  <c r="N10" i="13"/>
  <c r="N11" i="13"/>
  <c r="N12" i="13"/>
  <c r="N13" i="13"/>
  <c r="O13" i="13"/>
  <c r="N14" i="13"/>
  <c r="N15" i="13"/>
  <c r="N16" i="13"/>
  <c r="N17" i="13"/>
  <c r="N19" i="13" s="1"/>
  <c r="N18" i="13"/>
  <c r="D7" i="3"/>
  <c r="N9" i="17"/>
  <c r="N19" i="17" s="1"/>
  <c r="N10" i="17"/>
  <c r="N11" i="17"/>
  <c r="N12" i="17"/>
  <c r="N13" i="17"/>
  <c r="N14" i="17"/>
  <c r="N15" i="17"/>
  <c r="N16" i="17"/>
  <c r="N17" i="17"/>
  <c r="N18" i="17"/>
  <c r="Q9" i="13"/>
  <c r="Q10" i="13"/>
  <c r="Q11" i="13"/>
  <c r="Q12" i="13"/>
  <c r="Q13" i="13"/>
  <c r="Q14" i="13"/>
  <c r="R14" i="13" s="1"/>
  <c r="Q15" i="13"/>
  <c r="Q16" i="13"/>
  <c r="Q17" i="13"/>
  <c r="Q18" i="13"/>
  <c r="Q9" i="14"/>
  <c r="Q10" i="14"/>
  <c r="Q11" i="14"/>
  <c r="Q12" i="14"/>
  <c r="Q13" i="14"/>
  <c r="Q14" i="14"/>
  <c r="Q15" i="14"/>
  <c r="Q16" i="14"/>
  <c r="R16" i="14" s="1"/>
  <c r="Q17" i="14"/>
  <c r="Q18" i="14"/>
  <c r="Q9" i="15"/>
  <c r="Q10" i="15"/>
  <c r="Q11" i="15"/>
  <c r="Q12" i="15"/>
  <c r="Q13" i="15"/>
  <c r="Q14" i="15"/>
  <c r="Q15" i="15"/>
  <c r="Q16" i="15"/>
  <c r="Q17" i="15"/>
  <c r="Q18" i="15"/>
  <c r="Q9" i="16"/>
  <c r="Q10" i="16"/>
  <c r="Q11" i="16"/>
  <c r="Q12" i="16"/>
  <c r="R12" i="16" s="1"/>
  <c r="Q13" i="16"/>
  <c r="R13" i="16" s="1"/>
  <c r="Q14" i="16"/>
  <c r="Q15" i="16"/>
  <c r="Q16" i="16"/>
  <c r="Q17" i="16"/>
  <c r="Q18" i="16"/>
  <c r="Q9" i="17"/>
  <c r="Q10" i="17"/>
  <c r="Q11" i="17"/>
  <c r="R11" i="17" s="1"/>
  <c r="Q12" i="17"/>
  <c r="R12" i="17" s="1"/>
  <c r="Q13" i="17"/>
  <c r="Q14" i="17"/>
  <c r="Q15" i="17"/>
  <c r="Q16" i="17"/>
  <c r="Q17" i="17"/>
  <c r="Q18" i="17"/>
  <c r="W9" i="13"/>
  <c r="X9" i="13" s="1"/>
  <c r="W10" i="13"/>
  <c r="W11" i="13"/>
  <c r="W12" i="13"/>
  <c r="W13" i="13"/>
  <c r="W14" i="13"/>
  <c r="W15" i="13"/>
  <c r="W16" i="13"/>
  <c r="W17" i="13"/>
  <c r="W18" i="13"/>
  <c r="W9" i="14"/>
  <c r="W10" i="14"/>
  <c r="W11" i="14"/>
  <c r="W12" i="14"/>
  <c r="W13" i="14"/>
  <c r="W14" i="14"/>
  <c r="W15" i="14"/>
  <c r="W16" i="14"/>
  <c r="W17" i="14"/>
  <c r="W18" i="14"/>
  <c r="W9" i="15"/>
  <c r="W10" i="15"/>
  <c r="W11" i="15"/>
  <c r="W12" i="15"/>
  <c r="W13" i="15"/>
  <c r="X13" i="15" s="1"/>
  <c r="W14" i="15"/>
  <c r="W15" i="15"/>
  <c r="X15" i="15" s="1"/>
  <c r="W16" i="15"/>
  <c r="W17" i="15"/>
  <c r="W18" i="15"/>
  <c r="W19" i="15" s="1"/>
  <c r="W9" i="16"/>
  <c r="W10" i="16"/>
  <c r="W11" i="16"/>
  <c r="W12" i="16"/>
  <c r="W13" i="16"/>
  <c r="W14" i="16"/>
  <c r="W15" i="16"/>
  <c r="W16" i="16"/>
  <c r="W17" i="16"/>
  <c r="W18" i="16"/>
  <c r="X18" i="16" s="1"/>
  <c r="W9" i="17"/>
  <c r="W10" i="17"/>
  <c r="W11" i="17"/>
  <c r="W12" i="17"/>
  <c r="W13" i="17"/>
  <c r="W14" i="17"/>
  <c r="W15" i="17"/>
  <c r="W16" i="17"/>
  <c r="W17" i="17"/>
  <c r="W18" i="17"/>
  <c r="Z9" i="13"/>
  <c r="Z10" i="13"/>
  <c r="Z11" i="13"/>
  <c r="Z12" i="13"/>
  <c r="Z13" i="13"/>
  <c r="Z14" i="13"/>
  <c r="Z15" i="13"/>
  <c r="Z16" i="13"/>
  <c r="Z17" i="13"/>
  <c r="Z18" i="13"/>
  <c r="Z9" i="14"/>
  <c r="Z10" i="14"/>
  <c r="Z11" i="14"/>
  <c r="Z12" i="14"/>
  <c r="AA12" i="14" s="1"/>
  <c r="Z13" i="14"/>
  <c r="Z14" i="14"/>
  <c r="Z15" i="14"/>
  <c r="Z16" i="14"/>
  <c r="Z17" i="14"/>
  <c r="Z18" i="14"/>
  <c r="Z9" i="15"/>
  <c r="Z10" i="15"/>
  <c r="Z11" i="15"/>
  <c r="Z12" i="15"/>
  <c r="Z13" i="15"/>
  <c r="Z14" i="15"/>
  <c r="Z15" i="15"/>
  <c r="Z16" i="15"/>
  <c r="Z17" i="15"/>
  <c r="Z18" i="15"/>
  <c r="Z9" i="16"/>
  <c r="Z10" i="16"/>
  <c r="Z11" i="16"/>
  <c r="Z12" i="16"/>
  <c r="Z13" i="16"/>
  <c r="Z14" i="16"/>
  <c r="Z15" i="16"/>
  <c r="Z16" i="16"/>
  <c r="Z17" i="16"/>
  <c r="Z18" i="16"/>
  <c r="Z9" i="17"/>
  <c r="Z10" i="17"/>
  <c r="Z11" i="17"/>
  <c r="Z12" i="17"/>
  <c r="Z13" i="17"/>
  <c r="Z14" i="17"/>
  <c r="Z15" i="17"/>
  <c r="Z16" i="17"/>
  <c r="Z17" i="17"/>
  <c r="Z18" i="17"/>
  <c r="AB54" i="13"/>
  <c r="AB56" i="13" s="1"/>
  <c r="AB66" i="13" s="1"/>
  <c r="AB55" i="13"/>
  <c r="AB57" i="13"/>
  <c r="AB59" i="13" s="1"/>
  <c r="AB58" i="13"/>
  <c r="AB60" i="13"/>
  <c r="AB61" i="13"/>
  <c r="AB62" i="13" s="1"/>
  <c r="AB63" i="13"/>
  <c r="AB64" i="13"/>
  <c r="AB65" i="13"/>
  <c r="AB54" i="14"/>
  <c r="AB55" i="14"/>
  <c r="AB56" i="14"/>
  <c r="AB57" i="14"/>
  <c r="AB58" i="14"/>
  <c r="AB60" i="14"/>
  <c r="AB61" i="14"/>
  <c r="AB63" i="14"/>
  <c r="AB64" i="14"/>
  <c r="AB65" i="14" s="1"/>
  <c r="AB54" i="15"/>
  <c r="AB56" i="15" s="1"/>
  <c r="AB55" i="15"/>
  <c r="AB57" i="15"/>
  <c r="AB58" i="15"/>
  <c r="AB59" i="15"/>
  <c r="AB60" i="15"/>
  <c r="AB62" i="15" s="1"/>
  <c r="AB61" i="15"/>
  <c r="AB63" i="15"/>
  <c r="AB65" i="15" s="1"/>
  <c r="AB64" i="15"/>
  <c r="AB54" i="16"/>
  <c r="AB56" i="16" s="1"/>
  <c r="AB55" i="16"/>
  <c r="AB57" i="16"/>
  <c r="AB59" i="16" s="1"/>
  <c r="AB58" i="16"/>
  <c r="AB60" i="16"/>
  <c r="AB61" i="16"/>
  <c r="AB62" i="16"/>
  <c r="AB63" i="16"/>
  <c r="AB65" i="16" s="1"/>
  <c r="AB64" i="16"/>
  <c r="AB54" i="17"/>
  <c r="AB56" i="17" s="1"/>
  <c r="AB55" i="17"/>
  <c r="AB57" i="17"/>
  <c r="AB59" i="17" s="1"/>
  <c r="AB58" i="17"/>
  <c r="AB60" i="17"/>
  <c r="AB62" i="17" s="1"/>
  <c r="AB61" i="17"/>
  <c r="AB63" i="17"/>
  <c r="AB64" i="17"/>
  <c r="AB65" i="17"/>
  <c r="AB41" i="13"/>
  <c r="AB42" i="13"/>
  <c r="AB43" i="13"/>
  <c r="AB45" i="13"/>
  <c r="AB46" i="13"/>
  <c r="AB47" i="13"/>
  <c r="AB48" i="13"/>
  <c r="AB49" i="13"/>
  <c r="AB50" i="13"/>
  <c r="AB41" i="14"/>
  <c r="AB42" i="14"/>
  <c r="AB43" i="14"/>
  <c r="AB44" i="14"/>
  <c r="AB45" i="14"/>
  <c r="AB46" i="14"/>
  <c r="AB47" i="14"/>
  <c r="AB48" i="14"/>
  <c r="AB49" i="14"/>
  <c r="AB50" i="14"/>
  <c r="AB51" i="14"/>
  <c r="AB41" i="15"/>
  <c r="AB42" i="15"/>
  <c r="AB43" i="15"/>
  <c r="AB44" i="15"/>
  <c r="AB46" i="15"/>
  <c r="AB47" i="15"/>
  <c r="AB48" i="15"/>
  <c r="AB49" i="15"/>
  <c r="AB50" i="15"/>
  <c r="AB41" i="16"/>
  <c r="AB42" i="16"/>
  <c r="AB43" i="16"/>
  <c r="AB44" i="16"/>
  <c r="AB45" i="16"/>
  <c r="AB46" i="16"/>
  <c r="AB47" i="16"/>
  <c r="AB48" i="16"/>
  <c r="AB49" i="16"/>
  <c r="AB50" i="16"/>
  <c r="AB41" i="17"/>
  <c r="AB42" i="17"/>
  <c r="AB43" i="17"/>
  <c r="AB44" i="17"/>
  <c r="AB46" i="17"/>
  <c r="AB47" i="17"/>
  <c r="AB48" i="17"/>
  <c r="AB49" i="17"/>
  <c r="AB50" i="17"/>
  <c r="AB33" i="13"/>
  <c r="AB34" i="13"/>
  <c r="AB35" i="13"/>
  <c r="AB36" i="13"/>
  <c r="AB37" i="13"/>
  <c r="AB38" i="13"/>
  <c r="AB33" i="14"/>
  <c r="AB34" i="14"/>
  <c r="AB35" i="14"/>
  <c r="AB36" i="14"/>
  <c r="AB37" i="14"/>
  <c r="AB33" i="15"/>
  <c r="AB34" i="15"/>
  <c r="AB38" i="15" s="1"/>
  <c r="AB35" i="15"/>
  <c r="AB36" i="15"/>
  <c r="AB37" i="15"/>
  <c r="AB33" i="16"/>
  <c r="AB34" i="16"/>
  <c r="AB35" i="16"/>
  <c r="AB36" i="16"/>
  <c r="AB38" i="16" s="1"/>
  <c r="AB37" i="16"/>
  <c r="AB33" i="17"/>
  <c r="AB34" i="17"/>
  <c r="AB35" i="17"/>
  <c r="AB36" i="17"/>
  <c r="AB37" i="17"/>
  <c r="AB38" i="17"/>
  <c r="AB28" i="13"/>
  <c r="AB29" i="13"/>
  <c r="AB30" i="13"/>
  <c r="AB28" i="14"/>
  <c r="AB29" i="14"/>
  <c r="AB28" i="15"/>
  <c r="AB30" i="15" s="1"/>
  <c r="AB29" i="15"/>
  <c r="AB28" i="16"/>
  <c r="AB30" i="16" s="1"/>
  <c r="AB29" i="16"/>
  <c r="AB28" i="17"/>
  <c r="AB29" i="17"/>
  <c r="AB30" i="17"/>
  <c r="AB23" i="13"/>
  <c r="AB24" i="13"/>
  <c r="AB25" i="13"/>
  <c r="AB23" i="14"/>
  <c r="AB24" i="14"/>
  <c r="AB23" i="15"/>
  <c r="AB25" i="15" s="1"/>
  <c r="AB24" i="15"/>
  <c r="AB23" i="16"/>
  <c r="AB25" i="16" s="1"/>
  <c r="AB24" i="16"/>
  <c r="AB23" i="17"/>
  <c r="AB24" i="17"/>
  <c r="AB25" i="17"/>
  <c r="AD18" i="17"/>
  <c r="AE18" i="17"/>
  <c r="AF18" i="17" s="1"/>
  <c r="AG18" i="17" s="1"/>
  <c r="AH18" i="17" s="1"/>
  <c r="AD17" i="17"/>
  <c r="AE17" i="17"/>
  <c r="AF17" i="17" s="1"/>
  <c r="AG17" i="17" s="1"/>
  <c r="AH17" i="17" s="1"/>
  <c r="AD16" i="17"/>
  <c r="AE16" i="17"/>
  <c r="AF16" i="17" s="1"/>
  <c r="AG16" i="17" s="1"/>
  <c r="AH16" i="17" s="1"/>
  <c r="AD15" i="17"/>
  <c r="AE15" i="17"/>
  <c r="AF15" i="17" s="1"/>
  <c r="AG15" i="17" s="1"/>
  <c r="AH15" i="17" s="1"/>
  <c r="AD14" i="17"/>
  <c r="AE14" i="17"/>
  <c r="AF14" i="17" s="1"/>
  <c r="AG14" i="17" s="1"/>
  <c r="AH14" i="17" s="1"/>
  <c r="AD13" i="17"/>
  <c r="AE13" i="17"/>
  <c r="AF13" i="17" s="1"/>
  <c r="AG13" i="17"/>
  <c r="AH13" i="17" s="1"/>
  <c r="AD12" i="17"/>
  <c r="AE12" i="17"/>
  <c r="AF12" i="17" s="1"/>
  <c r="AG12" i="17" s="1"/>
  <c r="AH12" i="17" s="1"/>
  <c r="AD11" i="17"/>
  <c r="AE11" i="17"/>
  <c r="AF11" i="17" s="1"/>
  <c r="AG11" i="17"/>
  <c r="AH11" i="17" s="1"/>
  <c r="AD10" i="17"/>
  <c r="AE10" i="17"/>
  <c r="AF10" i="17" s="1"/>
  <c r="AG10" i="17" s="1"/>
  <c r="AH10" i="17" s="1"/>
  <c r="AD9" i="17"/>
  <c r="AE9" i="17"/>
  <c r="AF9" i="17" s="1"/>
  <c r="AG9" i="17"/>
  <c r="AH9" i="17" s="1"/>
  <c r="M7" i="17"/>
  <c r="O7" i="17" s="1"/>
  <c r="AD18" i="16"/>
  <c r="AE18" i="16" s="1"/>
  <c r="AF18" i="16" s="1"/>
  <c r="AG18" i="16" s="1"/>
  <c r="AH18" i="16"/>
  <c r="AD17" i="16"/>
  <c r="AE17" i="16" s="1"/>
  <c r="AF17" i="16"/>
  <c r="AG17" i="16" s="1"/>
  <c r="AH17" i="16" s="1"/>
  <c r="AD16" i="16"/>
  <c r="AE16" i="16" s="1"/>
  <c r="AF16" i="16" s="1"/>
  <c r="AG16" i="16" s="1"/>
  <c r="AH16" i="16" s="1"/>
  <c r="AD15" i="16"/>
  <c r="AE15" i="16" s="1"/>
  <c r="AF15" i="16"/>
  <c r="AG15" i="16" s="1"/>
  <c r="AH15" i="16" s="1"/>
  <c r="AD14" i="16"/>
  <c r="AE14" i="16" s="1"/>
  <c r="AF14" i="16" s="1"/>
  <c r="AG14" i="16" s="1"/>
  <c r="AH14" i="16"/>
  <c r="AD13" i="16"/>
  <c r="AE13" i="16" s="1"/>
  <c r="AF13" i="16" s="1"/>
  <c r="AG13" i="16" s="1"/>
  <c r="AH13" i="16" s="1"/>
  <c r="AD12" i="16"/>
  <c r="AE12" i="16" s="1"/>
  <c r="AF12" i="16" s="1"/>
  <c r="AG12" i="16" s="1"/>
  <c r="AH12" i="16" s="1"/>
  <c r="AD11" i="16"/>
  <c r="AE11" i="16" s="1"/>
  <c r="AF11" i="16"/>
  <c r="AG11" i="16" s="1"/>
  <c r="AH11" i="16" s="1"/>
  <c r="AD10" i="16"/>
  <c r="AE10" i="16" s="1"/>
  <c r="AF10" i="16" s="1"/>
  <c r="AG10" i="16" s="1"/>
  <c r="AH10" i="16"/>
  <c r="AD9" i="16"/>
  <c r="AE9" i="16" s="1"/>
  <c r="AF9" i="16"/>
  <c r="AG9" i="16" s="1"/>
  <c r="AH9" i="16" s="1"/>
  <c r="N19" i="16"/>
  <c r="M7" i="16"/>
  <c r="P7" i="16" s="1"/>
  <c r="Q19" i="15"/>
  <c r="AD18" i="15"/>
  <c r="AE18" i="15"/>
  <c r="AF18" i="15" s="1"/>
  <c r="AG18" i="15" s="1"/>
  <c r="AH18" i="15" s="1"/>
  <c r="AD17" i="15"/>
  <c r="AE17" i="15"/>
  <c r="AF17" i="15" s="1"/>
  <c r="AG17" i="15" s="1"/>
  <c r="AH17" i="15" s="1"/>
  <c r="AD16" i="15"/>
  <c r="AE16" i="15"/>
  <c r="AF16" i="15" s="1"/>
  <c r="AG16" i="15"/>
  <c r="AH16" i="15" s="1"/>
  <c r="AD15" i="15"/>
  <c r="AE15" i="15"/>
  <c r="AF15" i="15" s="1"/>
  <c r="AG15" i="15" s="1"/>
  <c r="AH15" i="15" s="1"/>
  <c r="AD14" i="15"/>
  <c r="AE14" i="15"/>
  <c r="AF14" i="15" s="1"/>
  <c r="AG14" i="15"/>
  <c r="AH14" i="15" s="1"/>
  <c r="AD13" i="15"/>
  <c r="AE13" i="15"/>
  <c r="AF13" i="15" s="1"/>
  <c r="AG13" i="15" s="1"/>
  <c r="AH13" i="15" s="1"/>
  <c r="AD12" i="15"/>
  <c r="AE12" i="15"/>
  <c r="AF12" i="15" s="1"/>
  <c r="AG12" i="15"/>
  <c r="AH12" i="15" s="1"/>
  <c r="AD11" i="15"/>
  <c r="AE11" i="15"/>
  <c r="AF11" i="15" s="1"/>
  <c r="AG11" i="15" s="1"/>
  <c r="AH11" i="15" s="1"/>
  <c r="AD10" i="15"/>
  <c r="AE10" i="15"/>
  <c r="AF10" i="15" s="1"/>
  <c r="AG10" i="15" s="1"/>
  <c r="AH10" i="15" s="1"/>
  <c r="AD9" i="15"/>
  <c r="AE9" i="15"/>
  <c r="AF9" i="15" s="1"/>
  <c r="AG9" i="15" s="1"/>
  <c r="AH9" i="15" s="1"/>
  <c r="M7" i="15"/>
  <c r="P7" i="15"/>
  <c r="AD18" i="14"/>
  <c r="AE18" i="14" s="1"/>
  <c r="AF18" i="14"/>
  <c r="AG18" i="14" s="1"/>
  <c r="AH18" i="14" s="1"/>
  <c r="AD17" i="14"/>
  <c r="AE17" i="14" s="1"/>
  <c r="AF17" i="14" s="1"/>
  <c r="AG17" i="14" s="1"/>
  <c r="AH17" i="14" s="1"/>
  <c r="AD16" i="14"/>
  <c r="AE16" i="14" s="1"/>
  <c r="AF16" i="14"/>
  <c r="AG16" i="14" s="1"/>
  <c r="AH16" i="14" s="1"/>
  <c r="AD15" i="14"/>
  <c r="AE15" i="14" s="1"/>
  <c r="AF15" i="14" s="1"/>
  <c r="AG15" i="14" s="1"/>
  <c r="AH15" i="14"/>
  <c r="AD14" i="14"/>
  <c r="AE14" i="14" s="1"/>
  <c r="AF14" i="14" s="1"/>
  <c r="AG14" i="14" s="1"/>
  <c r="AH14" i="14" s="1"/>
  <c r="AD13" i="14"/>
  <c r="AE13" i="14" s="1"/>
  <c r="AF13" i="14" s="1"/>
  <c r="AG13" i="14" s="1"/>
  <c r="AH13" i="14" s="1"/>
  <c r="AD12" i="14"/>
  <c r="AE12" i="14" s="1"/>
  <c r="AF12" i="14"/>
  <c r="AG12" i="14" s="1"/>
  <c r="AH12" i="14" s="1"/>
  <c r="AD11" i="14"/>
  <c r="AE11" i="14" s="1"/>
  <c r="AF11" i="14" s="1"/>
  <c r="AG11" i="14" s="1"/>
  <c r="AH11" i="14"/>
  <c r="AD10" i="14"/>
  <c r="AE10" i="14" s="1"/>
  <c r="AF10" i="14"/>
  <c r="AG10" i="14" s="1"/>
  <c r="AH10" i="14" s="1"/>
  <c r="AD9" i="14"/>
  <c r="AE9" i="14" s="1"/>
  <c r="AF9" i="14" s="1"/>
  <c r="AG9" i="14" s="1"/>
  <c r="AH9" i="14" s="1"/>
  <c r="M7" i="14"/>
  <c r="AD18" i="13"/>
  <c r="AE18" i="13" s="1"/>
  <c r="AF18" i="13" s="1"/>
  <c r="AG18" i="13" s="1"/>
  <c r="AH18" i="13" s="1"/>
  <c r="AD17" i="13"/>
  <c r="AE17" i="13" s="1"/>
  <c r="AF17" i="13" s="1"/>
  <c r="AG17" i="13" s="1"/>
  <c r="AH17" i="13"/>
  <c r="AD16" i="13"/>
  <c r="AE16" i="13" s="1"/>
  <c r="AF16" i="13"/>
  <c r="AG16" i="13" s="1"/>
  <c r="AH16" i="13" s="1"/>
  <c r="AD15" i="13"/>
  <c r="AE15" i="13" s="1"/>
  <c r="AF15" i="13" s="1"/>
  <c r="AG15" i="13" s="1"/>
  <c r="AH15" i="13" s="1"/>
  <c r="AD14" i="13"/>
  <c r="AE14" i="13" s="1"/>
  <c r="AF14" i="13" s="1"/>
  <c r="AG14" i="13" s="1"/>
  <c r="AH14" i="13" s="1"/>
  <c r="AD13" i="13"/>
  <c r="AE13" i="13" s="1"/>
  <c r="AF13" i="13" s="1"/>
  <c r="AG13" i="13" s="1"/>
  <c r="AH13" i="13"/>
  <c r="AD12" i="13"/>
  <c r="AE12" i="13" s="1"/>
  <c r="AF12" i="13"/>
  <c r="AG12" i="13" s="1"/>
  <c r="AH12" i="13" s="1"/>
  <c r="AD11" i="13"/>
  <c r="AE11" i="13" s="1"/>
  <c r="AF11" i="13" s="1"/>
  <c r="AG11" i="13" s="1"/>
  <c r="AH11" i="13"/>
  <c r="AD10" i="13"/>
  <c r="AE10" i="13" s="1"/>
  <c r="AF10" i="13" s="1"/>
  <c r="AG10" i="13" s="1"/>
  <c r="AH10" i="13" s="1"/>
  <c r="AD9" i="13"/>
  <c r="AE9" i="13" s="1"/>
  <c r="AF9" i="13" s="1"/>
  <c r="AG9" i="13" s="1"/>
  <c r="AH9" i="13"/>
  <c r="M7" i="13"/>
  <c r="O7" i="13" s="1"/>
  <c r="T19" i="16"/>
  <c r="O7" i="15"/>
  <c r="T19" i="15"/>
  <c r="T19" i="13"/>
  <c r="C19" i="2"/>
  <c r="I23" i="2"/>
  <c r="C56" i="2"/>
  <c r="D56" i="2" s="1"/>
  <c r="C55" i="2"/>
  <c r="D55" i="2" s="1"/>
  <c r="C54" i="2"/>
  <c r="D54" i="2" s="1"/>
  <c r="C53" i="2"/>
  <c r="D53" i="2" s="1"/>
  <c r="C52" i="2"/>
  <c r="D52" i="2" s="1"/>
  <c r="C51" i="2"/>
  <c r="B51" i="2" s="1"/>
  <c r="C50" i="2"/>
  <c r="D50" i="2" s="1"/>
  <c r="C49" i="2"/>
  <c r="D49" i="2" s="1"/>
  <c r="C48" i="2"/>
  <c r="D48" i="2" s="1"/>
  <c r="C47" i="2"/>
  <c r="D47" i="2" s="1"/>
  <c r="C46" i="2"/>
  <c r="B46" i="2" s="1"/>
  <c r="C45" i="2"/>
  <c r="D45" i="2" s="1"/>
  <c r="C44" i="2"/>
  <c r="D44" i="2" s="1"/>
  <c r="C43" i="2"/>
  <c r="D43" i="2" s="1"/>
  <c r="C42" i="2"/>
  <c r="D42" i="2" s="1"/>
  <c r="F7" i="3"/>
  <c r="G7" i="3" s="1"/>
  <c r="E7" i="3"/>
  <c r="D37" i="2"/>
  <c r="D36" i="2"/>
  <c r="D35" i="2"/>
  <c r="D34" i="2"/>
  <c r="D33" i="2"/>
  <c r="D32" i="2"/>
  <c r="D31" i="2"/>
  <c r="D30" i="2"/>
  <c r="B26" i="2"/>
  <c r="I10" i="3" a="1"/>
  <c r="M9" i="3" a="1"/>
  <c r="K10" i="3" a="1"/>
  <c r="I11" i="3" a="1"/>
  <c r="E10" i="3" a="1"/>
  <c r="M11" i="3" a="1"/>
  <c r="E13" i="3" a="1"/>
  <c r="G10" i="3" a="1"/>
  <c r="E11" i="3" a="1"/>
  <c r="I13" i="3" a="1"/>
  <c r="I9" i="3" a="1"/>
  <c r="E9" i="3"/>
  <c r="K11" i="3" a="1"/>
  <c r="G11" i="3" a="1"/>
  <c r="K9" i="3" a="1"/>
  <c r="G9" i="3" a="1"/>
  <c r="M10" i="3" a="1"/>
  <c r="AB51" i="19" l="1"/>
  <c r="W19" i="19"/>
  <c r="T19" i="19"/>
  <c r="W19" i="17"/>
  <c r="Q19" i="17"/>
  <c r="R51" i="17"/>
  <c r="AB45" i="17"/>
  <c r="AA51" i="17"/>
  <c r="U51" i="17"/>
  <c r="T19" i="17"/>
  <c r="Z19" i="16"/>
  <c r="W19" i="16"/>
  <c r="Q19" i="16"/>
  <c r="Z19" i="15"/>
  <c r="AA51" i="15"/>
  <c r="Z19" i="13"/>
  <c r="W19" i="13"/>
  <c r="X51" i="13"/>
  <c r="U51" i="13"/>
  <c r="AB25" i="14"/>
  <c r="AB30" i="14"/>
  <c r="AB38" i="14"/>
  <c r="AB62" i="14"/>
  <c r="AB59" i="14"/>
  <c r="Z19" i="14"/>
  <c r="N19" i="14"/>
  <c r="O51" i="14"/>
  <c r="E12" i="3" s="1" a="1"/>
  <c r="R51" i="14"/>
  <c r="X66" i="14"/>
  <c r="K13" i="3" s="1" a="1"/>
  <c r="X51" i="14"/>
  <c r="K12" i="3" s="1" a="1"/>
  <c r="AA66" i="14"/>
  <c r="M13" i="3" s="1" a="1"/>
  <c r="AA51" i="14"/>
  <c r="M12" i="3" s="1" a="1"/>
  <c r="R66" i="14"/>
  <c r="G13" i="3" s="1" a="1"/>
  <c r="U51" i="14"/>
  <c r="I12" i="3" s="1" a="1"/>
  <c r="T19" i="14"/>
  <c r="P7" i="17"/>
  <c r="H7" i="3"/>
  <c r="O13" i="18"/>
  <c r="O9" i="18"/>
  <c r="N19" i="18"/>
  <c r="Q19" i="18"/>
  <c r="Z19" i="18"/>
  <c r="X18" i="14"/>
  <c r="AA9" i="13"/>
  <c r="AA10" i="14"/>
  <c r="X15" i="16"/>
  <c r="X10" i="14"/>
  <c r="AA15" i="16"/>
  <c r="R15" i="16"/>
  <c r="R17" i="15"/>
  <c r="X9" i="15"/>
  <c r="AA13" i="18"/>
  <c r="AA18" i="14"/>
  <c r="R18" i="14"/>
  <c r="R15" i="18"/>
  <c r="X11" i="17"/>
  <c r="AA11" i="17"/>
  <c r="AA12" i="13"/>
  <c r="R9" i="18"/>
  <c r="AA9" i="18"/>
  <c r="AA17" i="15"/>
  <c r="R14" i="19"/>
  <c r="AA18" i="13"/>
  <c r="R10" i="13"/>
  <c r="O17" i="15"/>
  <c r="AA15" i="17"/>
  <c r="AA10" i="13"/>
  <c r="X18" i="13"/>
  <c r="X10" i="13"/>
  <c r="O11" i="17"/>
  <c r="X12" i="19"/>
  <c r="X17" i="15"/>
  <c r="O10" i="13"/>
  <c r="X14" i="15"/>
  <c r="O16" i="15"/>
  <c r="AA14" i="15"/>
  <c r="AA16" i="14"/>
  <c r="R18" i="15"/>
  <c r="R10" i="15"/>
  <c r="U9" i="18"/>
  <c r="AA14" i="17"/>
  <c r="O16" i="14"/>
  <c r="O14" i="15"/>
  <c r="X13" i="18"/>
  <c r="AA9" i="19"/>
  <c r="AA16" i="15"/>
  <c r="X16" i="14"/>
  <c r="R14" i="15"/>
  <c r="R10" i="14"/>
  <c r="U12" i="16"/>
  <c r="U13" i="18"/>
  <c r="AA14" i="19"/>
  <c r="AA10" i="15"/>
  <c r="X16" i="15"/>
  <c r="X10" i="15"/>
  <c r="O15" i="16"/>
  <c r="O10" i="15"/>
  <c r="X17" i="18"/>
  <c r="X9" i="18"/>
  <c r="U9" i="19"/>
  <c r="Z19" i="17"/>
  <c r="AB66" i="18"/>
  <c r="S7" i="16"/>
  <c r="R7" i="16"/>
  <c r="AB51" i="17"/>
  <c r="AB51" i="13"/>
  <c r="S7" i="15"/>
  <c r="R7" i="15"/>
  <c r="AB66" i="17"/>
  <c r="C25" i="2"/>
  <c r="D25" i="2" s="1"/>
  <c r="F25" i="2" s="1"/>
  <c r="C24" i="2"/>
  <c r="D24" i="2" s="1"/>
  <c r="P7" i="14"/>
  <c r="O7" i="14"/>
  <c r="P10" i="3"/>
  <c r="AB66" i="16"/>
  <c r="AB66" i="14"/>
  <c r="P13" i="3" s="1"/>
  <c r="D38" i="2"/>
  <c r="P11" i="3"/>
  <c r="AB51" i="16"/>
  <c r="AB66" i="15"/>
  <c r="P7" i="19"/>
  <c r="O7" i="19"/>
  <c r="I7" i="3"/>
  <c r="J7" i="3"/>
  <c r="W19" i="14"/>
  <c r="P9" i="3"/>
  <c r="Q19" i="13"/>
  <c r="Q19" i="14"/>
  <c r="AB45" i="15"/>
  <c r="AB51" i="15" s="1"/>
  <c r="U11" i="17"/>
  <c r="O18" i="18"/>
  <c r="U14" i="18"/>
  <c r="O10" i="18"/>
  <c r="O13" i="15"/>
  <c r="S7" i="18"/>
  <c r="W19" i="18"/>
  <c r="O7" i="16"/>
  <c r="P7" i="13"/>
  <c r="X18" i="17"/>
  <c r="X14" i="17"/>
  <c r="X10" i="17"/>
  <c r="X10" i="16"/>
  <c r="R14" i="14"/>
  <c r="U10" i="14"/>
  <c r="T19" i="18"/>
  <c r="AA17" i="18"/>
  <c r="U14" i="19"/>
  <c r="R18" i="13"/>
  <c r="O18" i="13"/>
  <c r="R51" i="13"/>
  <c r="U17" i="16"/>
  <c r="U13" i="16"/>
  <c r="U17" i="14"/>
  <c r="U17" i="13"/>
  <c r="U13" i="13"/>
  <c r="U9" i="13"/>
  <c r="U16" i="15"/>
  <c r="U12" i="15"/>
  <c r="N19" i="15"/>
  <c r="U17" i="17"/>
  <c r="U13" i="17"/>
  <c r="O9" i="17"/>
  <c r="U16" i="14"/>
  <c r="O16" i="18"/>
  <c r="O12" i="18"/>
  <c r="X16" i="13"/>
  <c r="Z19" i="19"/>
  <c r="O16" i="16"/>
  <c r="R16" i="17"/>
  <c r="U12" i="17"/>
  <c r="AA12" i="16"/>
  <c r="O12" i="14"/>
  <c r="X11" i="18"/>
  <c r="R12" i="19"/>
  <c r="AA11" i="13"/>
  <c r="U15" i="18"/>
  <c r="X9" i="17"/>
  <c r="R12" i="13"/>
  <c r="AA16" i="16"/>
  <c r="R16" i="16"/>
  <c r="O9" i="16"/>
  <c r="X15" i="18"/>
  <c r="AA9" i="16"/>
  <c r="AA15" i="18"/>
  <c r="R18" i="18"/>
  <c r="U11" i="19"/>
  <c r="X12" i="13"/>
  <c r="O12" i="13"/>
  <c r="R11" i="18"/>
  <c r="AA11" i="19"/>
  <c r="X16" i="16"/>
  <c r="R9" i="16"/>
  <c r="X18" i="18"/>
  <c r="X11" i="19"/>
  <c r="R11" i="19"/>
  <c r="AA9" i="17"/>
  <c r="X9" i="16"/>
  <c r="R9" i="17"/>
  <c r="O16" i="13"/>
  <c r="U11" i="18"/>
  <c r="AA12" i="19"/>
  <c r="AA13" i="13"/>
  <c r="X13" i="13"/>
  <c r="R17" i="16"/>
  <c r="R17" i="14"/>
  <c r="O13" i="17"/>
  <c r="O10" i="19"/>
  <c r="R9" i="13"/>
  <c r="O17" i="14"/>
  <c r="R13" i="13"/>
  <c r="R16" i="15"/>
  <c r="AA16" i="19"/>
  <c r="R18" i="19"/>
  <c r="O13" i="16"/>
  <c r="AA13" i="16"/>
  <c r="AA12" i="15"/>
  <c r="AA17" i="14"/>
  <c r="X13" i="16"/>
  <c r="O17" i="18"/>
  <c r="AA15" i="19"/>
  <c r="X14" i="19"/>
  <c r="X9" i="19"/>
  <c r="AA13" i="17"/>
  <c r="X13" i="17"/>
  <c r="X17" i="14"/>
  <c r="R13" i="17"/>
  <c r="O9" i="13"/>
  <c r="U17" i="19"/>
  <c r="X17" i="19"/>
  <c r="X11" i="15"/>
  <c r="R17" i="17"/>
  <c r="O17" i="17"/>
  <c r="O15" i="14"/>
  <c r="U9" i="17"/>
  <c r="U16" i="18"/>
  <c r="R16" i="18"/>
  <c r="R9" i="19"/>
  <c r="O16" i="19"/>
  <c r="AA17" i="17"/>
  <c r="X17" i="17"/>
  <c r="X11" i="14"/>
  <c r="X11" i="13"/>
  <c r="O14" i="16"/>
  <c r="AA16" i="18"/>
  <c r="X16" i="18"/>
  <c r="AA11" i="16"/>
  <c r="AA11" i="15"/>
  <c r="X15" i="13"/>
  <c r="R11" i="15"/>
  <c r="R11" i="14"/>
  <c r="O18" i="14"/>
  <c r="O18" i="16"/>
  <c r="O18" i="19"/>
  <c r="AA11" i="14"/>
  <c r="R15" i="13"/>
  <c r="O10" i="17"/>
  <c r="U16" i="13"/>
  <c r="AA15" i="13"/>
  <c r="X15" i="14"/>
  <c r="R14" i="17"/>
  <c r="O14" i="17"/>
  <c r="O11" i="13"/>
  <c r="U14" i="17"/>
  <c r="U12" i="19"/>
  <c r="AA15" i="14"/>
  <c r="R15" i="14"/>
  <c r="O15" i="13"/>
  <c r="O11" i="14"/>
  <c r="O11" i="15"/>
  <c r="AA17" i="19"/>
  <c r="X18" i="19"/>
  <c r="R17" i="19"/>
  <c r="R11" i="13"/>
  <c r="X11" i="16"/>
  <c r="X12" i="15"/>
  <c r="X9" i="14"/>
  <c r="R15" i="17"/>
  <c r="O12" i="17"/>
  <c r="O17" i="16"/>
  <c r="AA10" i="18"/>
  <c r="U17" i="18"/>
  <c r="R14" i="18"/>
  <c r="O12" i="19"/>
  <c r="X15" i="17"/>
  <c r="R9" i="15"/>
  <c r="X13" i="14"/>
  <c r="R12" i="15"/>
  <c r="R9" i="14"/>
  <c r="O18" i="15"/>
  <c r="O9" i="15"/>
  <c r="U14" i="14"/>
  <c r="U13" i="19"/>
  <c r="AA14" i="16"/>
  <c r="R11" i="16"/>
  <c r="R13" i="14"/>
  <c r="O15" i="17"/>
  <c r="X10" i="18"/>
  <c r="R17" i="18"/>
  <c r="R13" i="18"/>
  <c r="X16" i="19"/>
  <c r="AA9" i="14"/>
  <c r="AA17" i="13"/>
  <c r="X14" i="16"/>
  <c r="O17" i="13"/>
  <c r="O11" i="16"/>
  <c r="O12" i="15"/>
  <c r="U10" i="17"/>
  <c r="AA18" i="18"/>
  <c r="U16" i="19"/>
  <c r="AA13" i="14"/>
  <c r="AA12" i="17"/>
  <c r="AA17" i="16"/>
  <c r="AA18" i="15"/>
  <c r="AA9" i="15"/>
  <c r="X17" i="13"/>
  <c r="R14" i="16"/>
  <c r="O9" i="14"/>
  <c r="U13" i="14"/>
  <c r="U11" i="13"/>
  <c r="X14" i="18"/>
  <c r="U10" i="18"/>
  <c r="O11" i="18"/>
  <c r="X10" i="19"/>
  <c r="R10" i="18"/>
  <c r="X12" i="17"/>
  <c r="X17" i="16"/>
  <c r="X18" i="15"/>
  <c r="R17" i="13"/>
  <c r="O18" i="17"/>
  <c r="U18" i="17"/>
  <c r="U15" i="15"/>
  <c r="R10" i="19"/>
  <c r="AA18" i="17"/>
  <c r="AA10" i="17"/>
  <c r="AA15" i="15"/>
  <c r="AA16" i="13"/>
  <c r="X14" i="14"/>
  <c r="AA11" i="18"/>
  <c r="U12" i="18"/>
  <c r="O14" i="18"/>
  <c r="R15" i="19"/>
  <c r="O15" i="19"/>
  <c r="R12" i="14"/>
  <c r="X12" i="16"/>
  <c r="R18" i="17"/>
  <c r="R10" i="17"/>
  <c r="R15" i="15"/>
  <c r="R16" i="13"/>
  <c r="O14" i="14"/>
  <c r="O15" i="15"/>
  <c r="AA14" i="18"/>
  <c r="X13" i="19"/>
  <c r="AA10" i="16"/>
  <c r="X16" i="17"/>
  <c r="AA14" i="14"/>
  <c r="R18" i="16"/>
  <c r="R10" i="16"/>
  <c r="O16" i="17"/>
  <c r="O12" i="16"/>
  <c r="X12" i="18"/>
  <c r="AA18" i="19"/>
  <c r="AA10" i="19"/>
  <c r="U15" i="19"/>
  <c r="O14" i="19"/>
  <c r="AA18" i="16"/>
  <c r="X14" i="13"/>
  <c r="AA16" i="17"/>
  <c r="AA13" i="15"/>
  <c r="AA14" i="13"/>
  <c r="X12" i="14"/>
  <c r="R13" i="19"/>
  <c r="O14" i="13"/>
  <c r="U16" i="17"/>
  <c r="U18" i="16"/>
  <c r="U10" i="16"/>
  <c r="U12" i="14"/>
  <c r="U14" i="13"/>
  <c r="U13" i="15"/>
  <c r="R12" i="18"/>
  <c r="AA13" i="19"/>
  <c r="R13" i="15"/>
  <c r="AA12" i="18"/>
  <c r="E12" i="3"/>
  <c r="E11" i="3"/>
  <c r="G13" i="3"/>
  <c r="I11" i="3"/>
  <c r="I10" i="3"/>
  <c r="K9" i="3"/>
  <c r="E13" i="3"/>
  <c r="K13" i="3"/>
  <c r="K10" i="3"/>
  <c r="M9" i="3"/>
  <c r="G9" i="3"/>
  <c r="I9" i="3"/>
  <c r="M13" i="3"/>
  <c r="M10" i="3"/>
  <c r="G10" i="3"/>
  <c r="K12" i="3"/>
  <c r="K11" i="3"/>
  <c r="M12" i="3"/>
  <c r="M11" i="3"/>
  <c r="I12" i="3"/>
  <c r="E10" i="3"/>
  <c r="G11" i="3"/>
  <c r="I13" i="3"/>
  <c r="G12" i="3" a="1"/>
  <c r="R7" i="17" l="1"/>
  <c r="S7" i="17"/>
  <c r="AB15" i="16"/>
  <c r="AB18" i="14"/>
  <c r="AB18" i="18"/>
  <c r="AB10" i="13"/>
  <c r="AB17" i="15"/>
  <c r="AB17" i="14"/>
  <c r="AB11" i="17"/>
  <c r="AB16" i="15"/>
  <c r="AB14" i="15"/>
  <c r="AB9" i="18"/>
  <c r="AB13" i="18"/>
  <c r="AB11" i="13"/>
  <c r="AB9" i="13"/>
  <c r="AB18" i="13"/>
  <c r="AB16" i="14"/>
  <c r="AB9" i="19"/>
  <c r="AB12" i="19"/>
  <c r="AB12" i="13"/>
  <c r="AB13" i="17"/>
  <c r="AB13" i="13"/>
  <c r="AB11" i="19"/>
  <c r="AB16" i="16"/>
  <c r="AB10" i="15"/>
  <c r="AB10" i="14"/>
  <c r="U19" i="15"/>
  <c r="AB9" i="15"/>
  <c r="X19" i="17"/>
  <c r="AB15" i="13"/>
  <c r="AB13" i="16"/>
  <c r="AB15" i="17"/>
  <c r="AB15" i="18"/>
  <c r="AB11" i="14"/>
  <c r="G12" i="3"/>
  <c r="N12" i="3" s="1"/>
  <c r="AB9" i="16"/>
  <c r="AB17" i="13"/>
  <c r="U7" i="15"/>
  <c r="V7" i="15"/>
  <c r="U7" i="18"/>
  <c r="V7" i="18"/>
  <c r="R7" i="19"/>
  <c r="S7" i="19"/>
  <c r="P12" i="3"/>
  <c r="O19" i="18"/>
  <c r="S7" i="14"/>
  <c r="R7" i="14"/>
  <c r="U19" i="14"/>
  <c r="AB11" i="18"/>
  <c r="D26" i="2"/>
  <c r="F24" i="2"/>
  <c r="V7" i="16"/>
  <c r="U7" i="16"/>
  <c r="S7" i="13"/>
  <c r="R7" i="13"/>
  <c r="L7" i="3"/>
  <c r="M7" i="3" s="1"/>
  <c r="K7" i="3"/>
  <c r="AB14" i="19"/>
  <c r="R19" i="18"/>
  <c r="U20" i="13"/>
  <c r="U68" i="13" s="1"/>
  <c r="U72" i="13" s="1"/>
  <c r="U73" i="13" s="1"/>
  <c r="U74" i="13" s="1"/>
  <c r="U20" i="19"/>
  <c r="U68" i="19" s="1"/>
  <c r="U72" i="19" s="1"/>
  <c r="U73" i="19" s="1"/>
  <c r="U74" i="19" s="1"/>
  <c r="AB9" i="17"/>
  <c r="AA19" i="13"/>
  <c r="O20" i="14"/>
  <c r="O68" i="14" s="1"/>
  <c r="AB15" i="14"/>
  <c r="U20" i="16"/>
  <c r="U68" i="16" s="1"/>
  <c r="L77" i="16" s="1"/>
  <c r="AB18" i="19"/>
  <c r="R20" i="13"/>
  <c r="R68" i="13" s="1"/>
  <c r="K77" i="13" s="1"/>
  <c r="AB14" i="16"/>
  <c r="AB11" i="15"/>
  <c r="X20" i="18"/>
  <c r="X68" i="18" s="1"/>
  <c r="X72" i="18" s="1"/>
  <c r="X73" i="18" s="1"/>
  <c r="X74" i="18" s="1"/>
  <c r="X19" i="15"/>
  <c r="AB16" i="18"/>
  <c r="O19" i="17"/>
  <c r="AB17" i="18"/>
  <c r="R20" i="14"/>
  <c r="R68" i="14" s="1"/>
  <c r="K77" i="14" s="1"/>
  <c r="X20" i="13"/>
  <c r="X68" i="13" s="1"/>
  <c r="M77" i="13" s="1"/>
  <c r="X20" i="16"/>
  <c r="X68" i="16" s="1"/>
  <c r="X72" i="16" s="1"/>
  <c r="X73" i="16" s="1"/>
  <c r="X74" i="16" s="1"/>
  <c r="R19" i="15"/>
  <c r="AB17" i="19"/>
  <c r="AB9" i="14"/>
  <c r="AB12" i="15"/>
  <c r="AB17" i="17"/>
  <c r="R19" i="19"/>
  <c r="N9" i="3"/>
  <c r="X20" i="17"/>
  <c r="X68" i="17" s="1"/>
  <c r="X72" i="17" s="1"/>
  <c r="X73" i="17" s="1"/>
  <c r="X74" i="17" s="1"/>
  <c r="AB10" i="18"/>
  <c r="AB12" i="17"/>
  <c r="R19" i="14"/>
  <c r="AB14" i="17"/>
  <c r="AA19" i="18"/>
  <c r="AB10" i="19"/>
  <c r="AA20" i="14"/>
  <c r="AA68" i="14" s="1"/>
  <c r="N77" i="14" s="1"/>
  <c r="AB16" i="19"/>
  <c r="AB18" i="15"/>
  <c r="R20" i="18"/>
  <c r="R68" i="18" s="1"/>
  <c r="K77" i="18" s="1"/>
  <c r="X19" i="18"/>
  <c r="AB16" i="13"/>
  <c r="AB11" i="16"/>
  <c r="U19" i="18"/>
  <c r="AB10" i="16"/>
  <c r="AB13" i="19"/>
  <c r="AB18" i="17"/>
  <c r="AB18" i="16"/>
  <c r="O20" i="18"/>
  <c r="O68" i="18" s="1"/>
  <c r="X20" i="15"/>
  <c r="X68" i="15" s="1"/>
  <c r="M77" i="15" s="1"/>
  <c r="U20" i="17"/>
  <c r="U68" i="17" s="1"/>
  <c r="L77" i="17" s="1"/>
  <c r="AB15" i="15"/>
  <c r="AB17" i="16"/>
  <c r="AB13" i="14"/>
  <c r="AA19" i="15"/>
  <c r="AA20" i="15"/>
  <c r="AA68" i="15" s="1"/>
  <c r="U19" i="19"/>
  <c r="AB12" i="14"/>
  <c r="U19" i="13"/>
  <c r="AB12" i="18"/>
  <c r="R20" i="19"/>
  <c r="R68" i="19" s="1"/>
  <c r="AA19" i="14"/>
  <c r="R20" i="17"/>
  <c r="R68" i="17" s="1"/>
  <c r="R19" i="17"/>
  <c r="AA20" i="18"/>
  <c r="AA68" i="18" s="1"/>
  <c r="U20" i="18"/>
  <c r="U68" i="18" s="1"/>
  <c r="R19" i="13"/>
  <c r="R19" i="16"/>
  <c r="R20" i="16"/>
  <c r="R68" i="16" s="1"/>
  <c r="O20" i="19"/>
  <c r="AA19" i="19"/>
  <c r="AA20" i="19"/>
  <c r="AA68" i="19" s="1"/>
  <c r="AB14" i="13"/>
  <c r="O19" i="13"/>
  <c r="U19" i="16"/>
  <c r="O20" i="13"/>
  <c r="U20" i="14"/>
  <c r="U68" i="14" s="1"/>
  <c r="AA20" i="13"/>
  <c r="AA68" i="13" s="1"/>
  <c r="U20" i="15"/>
  <c r="U68" i="15" s="1"/>
  <c r="X19" i="16"/>
  <c r="AB14" i="14"/>
  <c r="O19" i="14"/>
  <c r="AB15" i="19"/>
  <c r="O19" i="15"/>
  <c r="U19" i="17"/>
  <c r="O20" i="15"/>
  <c r="X19" i="19"/>
  <c r="X20" i="19"/>
  <c r="X68" i="19" s="1"/>
  <c r="AB12" i="16"/>
  <c r="O19" i="16"/>
  <c r="AA20" i="16"/>
  <c r="AA68" i="16" s="1"/>
  <c r="AA19" i="16"/>
  <c r="AA19" i="17"/>
  <c r="AA20" i="17"/>
  <c r="AA68" i="17" s="1"/>
  <c r="AB13" i="15"/>
  <c r="O20" i="16"/>
  <c r="X19" i="14"/>
  <c r="X20" i="14"/>
  <c r="X68" i="14" s="1"/>
  <c r="X19" i="13"/>
  <c r="AB16" i="17"/>
  <c r="AB14" i="18"/>
  <c r="AB10" i="17"/>
  <c r="R20" i="15"/>
  <c r="R68" i="15" s="1"/>
  <c r="O19" i="19"/>
  <c r="O20" i="17"/>
  <c r="N13" i="3"/>
  <c r="N11" i="3"/>
  <c r="N10" i="3"/>
  <c r="U7" i="17" l="1"/>
  <c r="V7" i="17"/>
  <c r="M77" i="17"/>
  <c r="L77" i="13"/>
  <c r="M77" i="18"/>
  <c r="AB19" i="15"/>
  <c r="U72" i="16"/>
  <c r="U73" i="16" s="1"/>
  <c r="U74" i="16" s="1"/>
  <c r="M77" i="16"/>
  <c r="R72" i="14"/>
  <c r="R73" i="14" s="1"/>
  <c r="R74" i="14" s="1"/>
  <c r="AA72" i="14"/>
  <c r="AA73" i="14" s="1"/>
  <c r="AA74" i="14" s="1"/>
  <c r="X72" i="13"/>
  <c r="X73" i="13" s="1"/>
  <c r="X74" i="13" s="1"/>
  <c r="X72" i="15"/>
  <c r="X73" i="15" s="1"/>
  <c r="X74" i="15" s="1"/>
  <c r="R72" i="13"/>
  <c r="R73" i="13" s="1"/>
  <c r="R74" i="13" s="1"/>
  <c r="AB19" i="18"/>
  <c r="Y7" i="18"/>
  <c r="AA7" i="18" s="1"/>
  <c r="X7" i="18"/>
  <c r="L77" i="19"/>
  <c r="X7" i="15"/>
  <c r="Y7" i="15"/>
  <c r="AA7" i="15" s="1"/>
  <c r="V7" i="19"/>
  <c r="U7" i="19"/>
  <c r="U7" i="13"/>
  <c r="V7" i="13"/>
  <c r="V7" i="14"/>
  <c r="U7" i="14"/>
  <c r="X7" i="16"/>
  <c r="Y7" i="16"/>
  <c r="AA7" i="16" s="1"/>
  <c r="U72" i="17"/>
  <c r="U73" i="17" s="1"/>
  <c r="U74" i="17" s="1"/>
  <c r="R72" i="18"/>
  <c r="R73" i="18" s="1"/>
  <c r="R74" i="18" s="1"/>
  <c r="AB19" i="17"/>
  <c r="AB19" i="13"/>
  <c r="AB19" i="19"/>
  <c r="AB19" i="16"/>
  <c r="AA72" i="13"/>
  <c r="AA73" i="13" s="1"/>
  <c r="AA74" i="13" s="1"/>
  <c r="N77" i="13"/>
  <c r="O68" i="17"/>
  <c r="AB20" i="17"/>
  <c r="AB68" i="17" s="1"/>
  <c r="U72" i="15"/>
  <c r="U73" i="15" s="1"/>
  <c r="U74" i="15" s="1"/>
  <c r="L77" i="15"/>
  <c r="K77" i="19"/>
  <c r="R72" i="19"/>
  <c r="R73" i="19" s="1"/>
  <c r="R74" i="19" s="1"/>
  <c r="AA72" i="16"/>
  <c r="AA73" i="16" s="1"/>
  <c r="AA74" i="16" s="1"/>
  <c r="N77" i="16"/>
  <c r="L77" i="18"/>
  <c r="U72" i="18"/>
  <c r="U73" i="18" s="1"/>
  <c r="U74" i="18" s="1"/>
  <c r="K77" i="15"/>
  <c r="R72" i="15"/>
  <c r="R73" i="15" s="1"/>
  <c r="R74" i="15" s="1"/>
  <c r="N77" i="19"/>
  <c r="AA72" i="19"/>
  <c r="AA73" i="19" s="1"/>
  <c r="AA74" i="19" s="1"/>
  <c r="AB20" i="18"/>
  <c r="AB68" i="18" s="1"/>
  <c r="O68" i="16"/>
  <c r="AB20" i="16"/>
  <c r="AB68" i="16" s="1"/>
  <c r="J77" i="18"/>
  <c r="O72" i="18"/>
  <c r="AB19" i="14"/>
  <c r="AB20" i="19"/>
  <c r="AB68" i="19" s="1"/>
  <c r="O68" i="19"/>
  <c r="N77" i="15"/>
  <c r="AA72" i="15"/>
  <c r="AA73" i="15" s="1"/>
  <c r="AA74" i="15" s="1"/>
  <c r="AB20" i="14"/>
  <c r="AB68" i="14" s="1"/>
  <c r="X72" i="14"/>
  <c r="X73" i="14" s="1"/>
  <c r="X74" i="14" s="1"/>
  <c r="M77" i="14"/>
  <c r="U72" i="14"/>
  <c r="U73" i="14" s="1"/>
  <c r="U74" i="14" s="1"/>
  <c r="L77" i="14"/>
  <c r="K77" i="16"/>
  <c r="R72" i="16"/>
  <c r="R73" i="16" s="1"/>
  <c r="R74" i="16" s="1"/>
  <c r="K77" i="17"/>
  <c r="R72" i="17"/>
  <c r="R73" i="17" s="1"/>
  <c r="R74" i="17" s="1"/>
  <c r="O72" i="14"/>
  <c r="J77" i="14"/>
  <c r="O68" i="15"/>
  <c r="AB20" i="15"/>
  <c r="AB68" i="15" s="1"/>
  <c r="AA72" i="18"/>
  <c r="AA73" i="18" s="1"/>
  <c r="AA74" i="18" s="1"/>
  <c r="N77" i="18"/>
  <c r="AA72" i="17"/>
  <c r="AA73" i="17" s="1"/>
  <c r="AA74" i="17" s="1"/>
  <c r="N77" i="17"/>
  <c r="M77" i="19"/>
  <c r="X72" i="19"/>
  <c r="X73" i="19" s="1"/>
  <c r="X74" i="19" s="1"/>
  <c r="AB20" i="13"/>
  <c r="O68" i="13"/>
  <c r="X7" i="17" l="1"/>
  <c r="Y7" i="17"/>
  <c r="AA7" i="17" s="1"/>
  <c r="Y7" i="13"/>
  <c r="AA7" i="13" s="1"/>
  <c r="X7" i="13"/>
  <c r="Y7" i="14"/>
  <c r="AA7" i="14" s="1"/>
  <c r="X7" i="14"/>
  <c r="Y7" i="19"/>
  <c r="AA7" i="19" s="1"/>
  <c r="X7" i="19"/>
  <c r="O72" i="19"/>
  <c r="J77" i="19"/>
  <c r="O77" i="18"/>
  <c r="J77" i="13"/>
  <c r="O72" i="13"/>
  <c r="P8" i="3"/>
  <c r="AB68" i="13"/>
  <c r="O77" i="19"/>
  <c r="AB72" i="18"/>
  <c r="O73" i="18"/>
  <c r="O77" i="17"/>
  <c r="O77" i="14"/>
  <c r="J77" i="17"/>
  <c r="O72" i="17"/>
  <c r="O77" i="16"/>
  <c r="O77" i="15"/>
  <c r="O72" i="15"/>
  <c r="J77" i="15"/>
  <c r="O73" i="14"/>
  <c r="AB72" i="14"/>
  <c r="J77" i="16"/>
  <c r="O72" i="16"/>
  <c r="AB72" i="13" l="1"/>
  <c r="O73" i="13"/>
  <c r="O73" i="16"/>
  <c r="AB72" i="16"/>
  <c r="AB73" i="14"/>
  <c r="AB74" i="14" s="1"/>
  <c r="O74" i="14"/>
  <c r="O73" i="17"/>
  <c r="AB72" i="17"/>
  <c r="AB73" i="18"/>
  <c r="AB74" i="18" s="1"/>
  <c r="O74" i="18"/>
  <c r="O73" i="19"/>
  <c r="AB72" i="19"/>
  <c r="AB72" i="15"/>
  <c r="O73" i="15"/>
  <c r="O77" i="13"/>
  <c r="AB73" i="17" l="1"/>
  <c r="AB74" i="17" s="1"/>
  <c r="O74" i="17"/>
  <c r="AB73" i="19"/>
  <c r="AB74" i="19" s="1"/>
  <c r="O74" i="19"/>
  <c r="AB73" i="16"/>
  <c r="AB74" i="16" s="1"/>
  <c r="O74" i="16"/>
  <c r="AB73" i="15"/>
  <c r="AB74" i="15" s="1"/>
  <c r="O74" i="15"/>
  <c r="AB73" i="13"/>
  <c r="AB74" i="13" s="1"/>
  <c r="O74" i="13"/>
  <c r="G19" i="3" a="1"/>
  <c r="G8" i="3" a="1"/>
  <c r="K19" i="3" a="1"/>
  <c r="K17" i="3" a="1"/>
  <c r="I17" i="3" a="1"/>
  <c r="I8" i="3" a="1"/>
  <c r="E17" i="3" a="1"/>
  <c r="M8" i="3" a="1"/>
  <c r="G18" i="3" a="1"/>
  <c r="M18" i="3" a="1"/>
  <c r="M19" i="3" a="1"/>
  <c r="K18" i="3" a="1"/>
  <c r="E19" i="3" a="1"/>
  <c r="E8" i="3" a="1"/>
  <c r="G17" i="3" a="1"/>
  <c r="I19" i="3" a="1"/>
  <c r="M17" i="3" a="1"/>
  <c r="K8" i="3" a="1"/>
  <c r="I18" i="3" a="1"/>
  <c r="E18" i="3" a="1"/>
  <c r="K18" i="3" l="1"/>
  <c r="M8" i="3"/>
  <c r="M14" i="3" s="1"/>
  <c r="I19" i="3"/>
  <c r="G19" i="3"/>
  <c r="G17" i="3"/>
  <c r="M17" i="3"/>
  <c r="K17" i="3"/>
  <c r="I18" i="3"/>
  <c r="K19" i="3"/>
  <c r="E18" i="3"/>
  <c r="I17" i="3"/>
  <c r="I8" i="3"/>
  <c r="I14" i="3" s="1"/>
  <c r="M19" i="3"/>
  <c r="K8" i="3"/>
  <c r="K14" i="3" s="1"/>
  <c r="E19" i="3"/>
  <c r="M18" i="3"/>
  <c r="G18" i="3"/>
  <c r="E17" i="3"/>
  <c r="E8" i="3"/>
  <c r="G8" i="3"/>
  <c r="G14" i="3" s="1"/>
  <c r="N18" i="3" l="1"/>
  <c r="N8" i="3"/>
  <c r="N14" i="3" s="1"/>
  <c r="E14" i="3"/>
  <c r="N17" i="3"/>
  <c r="N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1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2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2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2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2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2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3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3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3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3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3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3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3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4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4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4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4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4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4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4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5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5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5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5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5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5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5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6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6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6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6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6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6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6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6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  <author>Kevvin Newsom</author>
  </authors>
  <commentList>
    <comment ref="D6" authorId="0" shapeId="0" xr:uid="{00000000-0006-0000-07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6" authorId="1" shapeId="0" xr:uid="{00000000-0006-0000-07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1" shapeId="0" xr:uid="{00000000-0006-0000-07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1" shapeId="0" xr:uid="{00000000-0006-0000-07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3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D44" authorId="1" shapeId="0" xr:uid="{00000000-0006-0000-07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4" authorId="2" shapeId="0" xr:uid="{00000000-0006-0000-07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7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45" authorId="2" shapeId="0" xr:uid="{00000000-0006-0000-07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E22" authorId="0" shapeId="0" xr:uid="{00000000-0006-0000-0800-000001000000}">
      <text>
        <r>
          <rPr>
            <sz val="9"/>
            <color indexed="81"/>
            <rFont val="Tahoma"/>
            <family val="2"/>
          </rPr>
          <t>Enter Current NIH Salary Cap based on appt type</t>
        </r>
      </text>
    </comment>
    <comment ref="B24" authorId="0" shapeId="0" xr:uid="{00000000-0006-0000-0800-000002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D24" authorId="0" shapeId="0" xr:uid="{00000000-0006-0000-0800-000003000000}">
      <text>
        <r>
          <rPr>
            <sz val="9"/>
            <color indexed="81"/>
            <rFont val="Tahoma"/>
            <family val="2"/>
          </rPr>
          <t>Enter in column J of IU Budget the adjusted IU Salary Rate</t>
        </r>
      </text>
    </comment>
    <comment ref="E24" authorId="0" shapeId="0" xr:uid="{00000000-0006-0000-0800-000004000000}">
      <text>
        <r>
          <rPr>
            <sz val="9"/>
            <color indexed="81"/>
            <rFont val="Tahoma"/>
            <family val="2"/>
          </rPr>
          <t>Enter % effort on this project</t>
        </r>
      </text>
    </comment>
    <comment ref="B25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D25" authorId="0" shapeId="0" xr:uid="{00000000-0006-0000-0800-000006000000}">
      <text>
        <r>
          <rPr>
            <sz val="9"/>
            <color indexed="81"/>
            <rFont val="Tahoma"/>
            <family val="2"/>
          </rPr>
          <t>Enter in column J of IU Budget the adjusted IUHP
Salary Rate</t>
        </r>
      </text>
    </comment>
    <comment ref="E25" authorId="0" shapeId="0" xr:uid="{00000000-0006-0000-0800-000007000000}">
      <text>
        <r>
          <rPr>
            <sz val="9"/>
            <color indexed="81"/>
            <rFont val="Tahoma"/>
            <family val="2"/>
          </rPr>
          <t>Enter % effort on this project.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<sst xmlns="http://schemas.openxmlformats.org/spreadsheetml/2006/main" count="1017" uniqueCount="147">
  <si>
    <t>Project Title:</t>
  </si>
  <si>
    <t>Revision Date:</t>
  </si>
  <si>
    <t xml:space="preserve">PI: </t>
  </si>
  <si>
    <t>Start Date</t>
  </si>
  <si>
    <t>End Date</t>
  </si>
  <si>
    <t>Please do not edit gray cells</t>
  </si>
  <si>
    <t>Categories</t>
  </si>
  <si>
    <t>Year 1</t>
  </si>
  <si>
    <t>Year 2</t>
  </si>
  <si>
    <t>Year 3</t>
  </si>
  <si>
    <t>Year 4</t>
  </si>
  <si>
    <t>Year 5</t>
  </si>
  <si>
    <t>Total</t>
  </si>
  <si>
    <t>Check</t>
  </si>
  <si>
    <t>Personnel</t>
  </si>
  <si>
    <t>Total Salaries &amp; Fringe Benefits</t>
  </si>
  <si>
    <t>Equipment</t>
  </si>
  <si>
    <t>Subtotal Equipment</t>
  </si>
  <si>
    <t>Travel</t>
  </si>
  <si>
    <t>Subtotal Travel</t>
  </si>
  <si>
    <t>Participant/Trainee Support Costs</t>
  </si>
  <si>
    <t>Subtotal Participant/Trainee Support Costs</t>
  </si>
  <si>
    <t>Other Direct Costs</t>
  </si>
  <si>
    <t>Subtotal Other Direct Costs</t>
  </si>
  <si>
    <t>Subaward Costs</t>
  </si>
  <si>
    <t>Subtotal Subaward Costs</t>
  </si>
  <si>
    <t>TOTAL DIRECT COSTS</t>
  </si>
  <si>
    <t>Indirect Costs</t>
  </si>
  <si>
    <t>MTDC</t>
  </si>
  <si>
    <t>Indirect Base (TDC-equipment-participant support-fee remissions-subcontract&gt;$25K)</t>
  </si>
  <si>
    <t>TOTAL INDIRECT COST</t>
  </si>
  <si>
    <t>TOTAL PROJECT COSTS</t>
  </si>
  <si>
    <t>Worksheets</t>
  </si>
  <si>
    <t>Admin Core</t>
  </si>
  <si>
    <t>CORE 1</t>
  </si>
  <si>
    <t>CORE 2</t>
  </si>
  <si>
    <t>Project 1</t>
  </si>
  <si>
    <t>Project 2</t>
  </si>
  <si>
    <t>Project 3</t>
  </si>
  <si>
    <t>Project 4</t>
  </si>
  <si>
    <t>Salary Inflation Rate</t>
  </si>
  <si>
    <t>Grad Student Fringe Inflation Rate</t>
  </si>
  <si>
    <t>Graduate Student Tuition Inflation Rate</t>
  </si>
  <si>
    <t>Name</t>
  </si>
  <si>
    <t>Role</t>
  </si>
  <si>
    <t xml:space="preserve">Dept </t>
  </si>
  <si>
    <t>Appt</t>
  </si>
  <si>
    <t>Effort (FTE)</t>
  </si>
  <si>
    <t>Base</t>
  </si>
  <si>
    <t xml:space="preserve">Fringe </t>
  </si>
  <si>
    <t>Fringe</t>
  </si>
  <si>
    <t>Salary Inflation</t>
  </si>
  <si>
    <t>Key Person</t>
  </si>
  <si>
    <t>Over Cap</t>
  </si>
  <si>
    <t>Type</t>
  </si>
  <si>
    <t>Salary</t>
  </si>
  <si>
    <t>Rate</t>
  </si>
  <si>
    <t>-</t>
  </si>
  <si>
    <t>Months</t>
  </si>
  <si>
    <t>Yes/No</t>
  </si>
  <si>
    <t>Acct #</t>
  </si>
  <si>
    <t>Principal Investigator</t>
  </si>
  <si>
    <t>Subtotal Salaries &amp; Wages</t>
  </si>
  <si>
    <t>TOTAL SALARIES &amp; FRINGE BENEFITS</t>
  </si>
  <si>
    <t>Description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</si>
  <si>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</si>
  <si>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</si>
  <si>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</si>
  <si>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</si>
  <si>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</si>
  <si>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</si>
  <si>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Materials and Supplies</t>
  </si>
  <si>
    <t>Publications</t>
  </si>
  <si>
    <t>Consultants</t>
  </si>
  <si>
    <t>Graduate Student Fee Remissions</t>
  </si>
  <si>
    <t>FTE</t>
  </si>
  <si>
    <t>Patient Care (excluded from F&amp;A)</t>
  </si>
  <si>
    <t>Laboratory Computer/Software</t>
  </si>
  <si>
    <t>Printing costs</t>
  </si>
  <si>
    <t>Direct Costs</t>
  </si>
  <si>
    <t>Subrecipient 1</t>
  </si>
  <si>
    <t>Enter Name</t>
  </si>
  <si>
    <t>Total Costs</t>
  </si>
  <si>
    <t>Subrecipient 2</t>
  </si>
  <si>
    <t>Subrecipient 3</t>
  </si>
  <si>
    <t>Ener Name</t>
  </si>
  <si>
    <t>Subrecipient 4</t>
  </si>
  <si>
    <r>
      <t xml:space="preserve">Indirect Base </t>
    </r>
    <r>
      <rPr>
        <i/>
        <sz val="10"/>
        <rFont val="Arial"/>
        <family val="2"/>
      </rPr>
      <t>(TDC-equipment-participant support-fee remissions-subcontract&gt;$25K)</t>
    </r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</si>
  <si>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</si>
  <si>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</si>
  <si>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</si>
  <si>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</si>
  <si>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</si>
  <si>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Appointment Type</t>
  </si>
  <si>
    <t>12-month</t>
  </si>
  <si>
    <t>9-month</t>
  </si>
  <si>
    <t>summer</t>
  </si>
  <si>
    <t>grad</t>
  </si>
  <si>
    <t>hourly</t>
  </si>
  <si>
    <t>academic</t>
  </si>
  <si>
    <t>Fringe Rates</t>
  </si>
  <si>
    <t>professional</t>
  </si>
  <si>
    <t>non-exempt staff</t>
  </si>
  <si>
    <t>iuhmg</t>
  </si>
  <si>
    <t>supp pay</t>
  </si>
  <si>
    <t>hourly &gt;900</t>
  </si>
  <si>
    <t>hourly &lt; 900</t>
  </si>
  <si>
    <t>student</t>
  </si>
  <si>
    <t>Research</t>
  </si>
  <si>
    <t>Instruction</t>
  </si>
  <si>
    <t>Service/Other</t>
  </si>
  <si>
    <t>Off Campus</t>
  </si>
  <si>
    <t>Base Salary Calculator Based on Fiscal Year (FY)</t>
  </si>
  <si>
    <t>Inflation Factor</t>
  </si>
  <si>
    <t>% Percent</t>
  </si>
  <si>
    <t>Current FY Start Date</t>
  </si>
  <si>
    <t>(MM/DD/YY)</t>
  </si>
  <si>
    <t>Current Fiscal Year Salary</t>
  </si>
  <si>
    <t>$ Dollars</t>
  </si>
  <si>
    <t>Proposal/Salary Start Date</t>
  </si>
  <si>
    <t>Annual Amount for Proposal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</si>
  <si>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</si>
  <si>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</si>
  <si>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</si>
  <si>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</si>
  <si>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</si>
  <si>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</si>
  <si>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</si>
  <si>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</si>
  <si>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</si>
  <si>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</si>
  <si>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</si>
  <si>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</si>
  <si>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</si>
  <si>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</si>
  <si>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</si>
  <si>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</si>
  <si>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</si>
  <si>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</si>
  <si>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</si>
  <si>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</si>
  <si>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</si>
  <si>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</si>
  <si>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</si>
  <si>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</si>
  <si>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Weeks</t>
  </si>
  <si>
    <t>%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</si>
</sst>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,##0.00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0.000"/>
    <numFmt numFmtId="170" formatCode="#,##0.0000"/>
    <numFmt numFmtId="171" formatCode="mm/dd/yy;@"/>
  </numFmts>
  <fonts count="2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</font>
    <font>
      <sz val="11"/>
      <color theme="1"/>
      <name val="Arial"/>
      <family val="2"/>
    </font>
    <font>
      <i/>
      <sz val="8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NumberFormat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165" fontId="0" fillId="0" borderId="0" xfId="0" applyNumberFormat="1" applyProtection="1">
      <protection locked="0"/>
    </xf>
    <xf numFmtId="6" fontId="0" fillId="0" borderId="0" xfId="0" applyNumberFormat="1" applyAlignment="1" applyProtection="1">
      <alignment horizontal="right" wrapText="1"/>
      <protection locked="0"/>
    </xf>
    <xf numFmtId="0" fontId="0" fillId="0" borderId="0" xfId="0" quotePrefix="1" applyProtection="1"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right" wrapText="1"/>
      <protection locked="0"/>
    </xf>
    <xf numFmtId="6" fontId="7" fillId="0" borderId="14" xfId="0" applyNumberFormat="1" applyFont="1" applyBorder="1" applyAlignment="1" applyProtection="1">
      <alignment horizontal="right" wrapText="1"/>
      <protection locked="0"/>
    </xf>
    <xf numFmtId="6" fontId="7" fillId="0" borderId="10" xfId="0" applyNumberFormat="1" applyFont="1" applyBorder="1" applyAlignment="1" applyProtection="1">
      <alignment horizontal="right" wrapText="1"/>
      <protection locked="0"/>
    </xf>
    <xf numFmtId="6" fontId="7" fillId="0" borderId="11" xfId="0" applyNumberFormat="1" applyFont="1" applyBorder="1" applyAlignment="1" applyProtection="1">
      <alignment horizontal="right" wrapText="1"/>
      <protection locked="0"/>
    </xf>
    <xf numFmtId="6" fontId="7" fillId="0" borderId="15" xfId="0" applyNumberFormat="1" applyFont="1" applyBorder="1" applyAlignment="1" applyProtection="1">
      <alignment horizontal="right" wrapText="1"/>
      <protection locked="0"/>
    </xf>
    <xf numFmtId="6" fontId="7" fillId="0" borderId="12" xfId="0" applyNumberFormat="1" applyFont="1" applyBorder="1" applyAlignment="1" applyProtection="1">
      <alignment horizontal="right" wrapText="1"/>
      <protection locked="0"/>
    </xf>
    <xf numFmtId="6" fontId="7" fillId="0" borderId="13" xfId="0" applyNumberFormat="1" applyFont="1" applyBorder="1" applyAlignment="1" applyProtection="1">
      <alignment horizontal="right" wrapText="1"/>
      <protection locked="0"/>
    </xf>
    <xf numFmtId="6" fontId="7" fillId="0" borderId="19" xfId="0" applyNumberFormat="1" applyFont="1" applyBorder="1" applyAlignment="1" applyProtection="1">
      <alignment horizontal="right" wrapText="1"/>
      <protection locked="0"/>
    </xf>
    <xf numFmtId="6" fontId="7" fillId="0" borderId="20" xfId="0" applyNumberFormat="1" applyFont="1" applyBorder="1" applyAlignment="1" applyProtection="1">
      <alignment horizontal="right" wrapText="1"/>
      <protection locked="0"/>
    </xf>
    <xf numFmtId="6" fontId="7" fillId="0" borderId="21" xfId="0" applyNumberFormat="1" applyFont="1" applyBorder="1" applyAlignment="1" applyProtection="1">
      <alignment horizontal="right" wrapText="1"/>
      <protection locked="0"/>
    </xf>
    <xf numFmtId="0" fontId="15" fillId="4" borderId="18" xfId="0" applyFont="1" applyFill="1" applyBorder="1" applyProtection="1">
      <protection locked="0"/>
    </xf>
    <xf numFmtId="44" fontId="15" fillId="4" borderId="18" xfId="1" applyFont="1" applyFill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right" wrapText="1"/>
      <protection locked="0"/>
    </xf>
    <xf numFmtId="0" fontId="4" fillId="5" borderId="22" xfId="0" applyFont="1" applyFill="1" applyBorder="1" applyProtection="1"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6" fontId="0" fillId="5" borderId="3" xfId="0" applyNumberFormat="1" applyFill="1" applyBorder="1" applyAlignment="1" applyProtection="1">
      <alignment horizontal="right" wrapText="1"/>
      <protection locked="0"/>
    </xf>
    <xf numFmtId="3" fontId="4" fillId="5" borderId="3" xfId="0" applyNumberFormat="1" applyFont="1" applyFill="1" applyBorder="1" applyProtection="1">
      <protection locked="0"/>
    </xf>
    <xf numFmtId="3" fontId="4" fillId="5" borderId="23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11" fillId="5" borderId="38" xfId="0" applyFont="1" applyFill="1" applyBorder="1" applyAlignment="1" applyProtection="1">
      <alignment horizontal="center"/>
      <protection locked="0"/>
    </xf>
    <xf numFmtId="6" fontId="0" fillId="5" borderId="38" xfId="0" applyNumberFormat="1" applyFill="1" applyBorder="1" applyAlignment="1" applyProtection="1">
      <alignment horizontal="right" wrapText="1"/>
      <protection locked="0"/>
    </xf>
    <xf numFmtId="3" fontId="4" fillId="5" borderId="38" xfId="0" applyNumberFormat="1" applyFont="1" applyFill="1" applyBorder="1" applyProtection="1">
      <protection locked="0"/>
    </xf>
    <xf numFmtId="3" fontId="4" fillId="5" borderId="2" xfId="0" applyNumberFormat="1" applyFont="1" applyFill="1" applyBorder="1" applyProtection="1">
      <protection locked="0"/>
    </xf>
    <xf numFmtId="3" fontId="0" fillId="0" borderId="25" xfId="0" applyNumberFormat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38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40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4" xfId="0" applyFont="1" applyBorder="1" applyAlignment="1" applyProtection="1">
      <alignment horizontal="left" wrapText="1" indent="1"/>
      <protection locked="0"/>
    </xf>
    <xf numFmtId="167" fontId="7" fillId="0" borderId="16" xfId="1" applyNumberFormat="1" applyFont="1" applyFill="1" applyBorder="1" applyAlignment="1" applyProtection="1">
      <alignment horizontal="right" wrapText="1"/>
      <protection locked="0"/>
    </xf>
    <xf numFmtId="167" fontId="7" fillId="0" borderId="37" xfId="1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center"/>
      <protection locked="0"/>
    </xf>
    <xf numFmtId="167" fontId="4" fillId="0" borderId="2" xfId="1" applyNumberFormat="1" applyFont="1" applyFill="1" applyBorder="1" applyProtection="1">
      <protection locked="0"/>
    </xf>
    <xf numFmtId="167" fontId="0" fillId="0" borderId="0" xfId="1" applyNumberFormat="1" applyFont="1" applyProtection="1">
      <protection locked="0"/>
    </xf>
    <xf numFmtId="6" fontId="0" fillId="0" borderId="42" xfId="0" applyNumberForma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 vertical="top" indent="2"/>
      <protection locked="0"/>
    </xf>
    <xf numFmtId="3" fontId="3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167" fontId="15" fillId="0" borderId="31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44" fontId="3" fillId="2" borderId="66" xfId="1" applyFont="1" applyFill="1" applyBorder="1" applyProtection="1">
      <protection locked="0"/>
    </xf>
    <xf numFmtId="10" fontId="0" fillId="0" borderId="68" xfId="0" applyNumberFormat="1" applyBorder="1" applyProtection="1">
      <protection locked="0"/>
    </xf>
    <xf numFmtId="167" fontId="0" fillId="0" borderId="68" xfId="1" applyNumberFormat="1" applyFont="1" applyFill="1" applyBorder="1" applyProtection="1">
      <protection locked="0"/>
    </xf>
    <xf numFmtId="167" fontId="0" fillId="2" borderId="68" xfId="1" applyNumberFormat="1" applyFont="1" applyFill="1" applyBorder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167" fontId="0" fillId="2" borderId="0" xfId="1" applyNumberFormat="1" applyFont="1" applyFill="1" applyBorder="1" applyProtection="1">
      <protection locked="0"/>
    </xf>
    <xf numFmtId="167" fontId="0" fillId="2" borderId="32" xfId="1" applyNumberFormat="1" applyFont="1" applyFill="1" applyBorder="1" applyProtection="1">
      <protection locked="0"/>
    </xf>
    <xf numFmtId="10" fontId="3" fillId="3" borderId="45" xfId="2" applyNumberFormat="1" applyFont="1" applyFill="1" applyBorder="1" applyAlignment="1" applyProtection="1">
      <alignment wrapText="1"/>
      <protection locked="0"/>
    </xf>
    <xf numFmtId="0" fontId="3" fillId="2" borderId="74" xfId="0" applyFont="1" applyFill="1" applyBorder="1" applyProtection="1">
      <protection locked="0"/>
    </xf>
    <xf numFmtId="167" fontId="0" fillId="2" borderId="75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3" fontId="6" fillId="3" borderId="6" xfId="3" applyNumberFormat="1" applyFill="1" applyBorder="1" applyAlignment="1" applyProtection="1">
      <alignment horizontal="right" wrapText="1"/>
      <protection locked="0"/>
    </xf>
    <xf numFmtId="167" fontId="4" fillId="0" borderId="38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6" borderId="22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vertical="center" wrapText="1"/>
      <protection locked="0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3" fillId="6" borderId="4" xfId="0" applyFont="1" applyFill="1" applyBorder="1" applyAlignment="1" applyProtection="1">
      <alignment vertical="center" wrapText="1"/>
      <protection locked="0"/>
    </xf>
    <xf numFmtId="0" fontId="3" fillId="6" borderId="24" xfId="0" applyFont="1" applyFill="1" applyBorder="1" applyAlignment="1" applyProtection="1">
      <alignment horizontal="right" vertical="center" wrapText="1" indent="1"/>
      <protection locked="0"/>
    </xf>
    <xf numFmtId="0" fontId="3" fillId="6" borderId="26" xfId="0" applyFont="1" applyFill="1" applyBorder="1" applyAlignment="1" applyProtection="1">
      <alignment horizontal="right" vertical="center" wrapText="1" indent="1"/>
      <protection locked="0"/>
    </xf>
    <xf numFmtId="0" fontId="3" fillId="6" borderId="22" xfId="0" applyFont="1" applyFill="1" applyBorder="1" applyAlignment="1" applyProtection="1">
      <alignment horizontal="righ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2" fontId="7" fillId="0" borderId="12" xfId="0" quotePrefix="1" applyNumberFormat="1" applyFont="1" applyBorder="1" applyAlignment="1" applyProtection="1">
      <alignment horizontal="center" wrapText="1"/>
      <protection locked="0"/>
    </xf>
    <xf numFmtId="2" fontId="7" fillId="0" borderId="62" xfId="0" quotePrefix="1" applyNumberFormat="1" applyFont="1" applyBorder="1" applyAlignment="1" applyProtection="1">
      <alignment horizontal="center" wrapText="1"/>
      <protection locked="0"/>
    </xf>
    <xf numFmtId="6" fontId="0" fillId="0" borderId="41" xfId="0" applyNumberFormat="1" applyBorder="1" applyAlignment="1" applyProtection="1">
      <alignment horizontal="center" wrapText="1"/>
      <protection locked="0"/>
    </xf>
    <xf numFmtId="167" fontId="7" fillId="7" borderId="13" xfId="1" applyNumberFormat="1" applyFont="1" applyFill="1" applyBorder="1" applyProtection="1">
      <protection locked="0"/>
    </xf>
    <xf numFmtId="167" fontId="15" fillId="7" borderId="30" xfId="1" applyNumberFormat="1" applyFont="1" applyFill="1" applyBorder="1" applyProtection="1">
      <protection locked="0"/>
    </xf>
    <xf numFmtId="167" fontId="7" fillId="7" borderId="39" xfId="1" applyNumberFormat="1" applyFont="1" applyFill="1" applyBorder="1" applyProtection="1">
      <protection locked="0"/>
    </xf>
    <xf numFmtId="167" fontId="15" fillId="7" borderId="36" xfId="1" applyNumberFormat="1" applyFont="1" applyFill="1" applyBorder="1" applyProtection="1">
      <protection locked="0"/>
    </xf>
    <xf numFmtId="167" fontId="4" fillId="7" borderId="46" xfId="1" applyNumberFormat="1" applyFont="1" applyFill="1" applyBorder="1" applyProtection="1">
      <protection locked="0"/>
    </xf>
    <xf numFmtId="167" fontId="4" fillId="7" borderId="47" xfId="1" applyNumberFormat="1" applyFont="1" applyFill="1" applyBorder="1" applyProtection="1">
      <protection locked="0"/>
    </xf>
    <xf numFmtId="167" fontId="4" fillId="7" borderId="9" xfId="1" applyNumberFormat="1" applyFont="1" applyFill="1" applyBorder="1" applyProtection="1">
      <protection locked="0"/>
    </xf>
    <xf numFmtId="167" fontId="4" fillId="7" borderId="28" xfId="1" applyNumberFormat="1" applyFont="1" applyFill="1" applyBorder="1" applyProtection="1">
      <protection locked="0"/>
    </xf>
    <xf numFmtId="167" fontId="4" fillId="7" borderId="50" xfId="1" applyNumberFormat="1" applyFont="1" applyFill="1" applyBorder="1" applyProtection="1">
      <protection locked="0"/>
    </xf>
    <xf numFmtId="167" fontId="4" fillId="7" borderId="53" xfId="1" applyNumberFormat="1" applyFont="1" applyFill="1" applyBorder="1" applyProtection="1">
      <protection locked="0"/>
    </xf>
    <xf numFmtId="167" fontId="4" fillId="7" borderId="18" xfId="1" applyNumberFormat="1" applyFont="1" applyFill="1" applyBorder="1" applyProtection="1">
      <protection locked="0"/>
    </xf>
    <xf numFmtId="167" fontId="4" fillId="7" borderId="2" xfId="1" applyNumberFormat="1" applyFont="1" applyFill="1" applyBorder="1" applyProtection="1">
      <protection locked="0"/>
    </xf>
    <xf numFmtId="167" fontId="4" fillId="7" borderId="61" xfId="1" applyNumberFormat="1" applyFont="1" applyFill="1" applyBorder="1" applyProtection="1">
      <protection locked="0"/>
    </xf>
    <xf numFmtId="167" fontId="4" fillId="7" borderId="59" xfId="1" applyNumberFormat="1" applyFont="1" applyFill="1" applyBorder="1" applyAlignment="1" applyProtection="1">
      <alignment horizontal="left"/>
      <protection locked="0"/>
    </xf>
    <xf numFmtId="167" fontId="4" fillId="7" borderId="60" xfId="1" applyNumberFormat="1" applyFont="1" applyFill="1" applyBorder="1" applyAlignment="1" applyProtection="1">
      <alignment horizontal="left"/>
      <protection locked="0"/>
    </xf>
    <xf numFmtId="167" fontId="4" fillId="7" borderId="13" xfId="1" applyNumberFormat="1" applyFont="1" applyFill="1" applyBorder="1" applyProtection="1">
      <protection locked="0"/>
    </xf>
    <xf numFmtId="167" fontId="14" fillId="7" borderId="53" xfId="1" applyNumberFormat="1" applyFont="1" applyFill="1" applyBorder="1" applyProtection="1">
      <protection locked="0"/>
    </xf>
    <xf numFmtId="167" fontId="4" fillId="7" borderId="55" xfId="1" applyNumberFormat="1" applyFont="1" applyFill="1" applyBorder="1" applyProtection="1">
      <protection locked="0"/>
    </xf>
    <xf numFmtId="167" fontId="4" fillId="7" borderId="27" xfId="1" applyNumberFormat="1" applyFont="1" applyFill="1" applyBorder="1" applyProtection="1">
      <protection locked="0"/>
    </xf>
    <xf numFmtId="167" fontId="7" fillId="7" borderId="85" xfId="1" applyNumberFormat="1" applyFont="1" applyFill="1" applyBorder="1" applyProtection="1">
      <protection locked="0"/>
    </xf>
    <xf numFmtId="167" fontId="7" fillId="7" borderId="86" xfId="1" applyNumberFormat="1" applyFont="1" applyFill="1" applyBorder="1" applyProtection="1">
      <protection locked="0"/>
    </xf>
    <xf numFmtId="9" fontId="3" fillId="0" borderId="0" xfId="2" applyFont="1" applyFill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44" fontId="0" fillId="0" borderId="0" xfId="1" applyFont="1" applyBorder="1" applyProtection="1">
      <protection locked="0"/>
    </xf>
    <xf numFmtId="0" fontId="3" fillId="0" borderId="0" xfId="0" applyFont="1" applyAlignment="1" applyProtection="1">
      <alignment vertical="top"/>
      <protection locked="0"/>
    </xf>
    <xf numFmtId="44" fontId="0" fillId="0" borderId="0" xfId="1" applyFont="1" applyFill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3" applyBorder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68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2" applyNumberFormat="1" applyFont="1" applyFill="1" applyBorder="1" applyAlignment="1" applyProtection="1">
      <protection locked="0"/>
    </xf>
    <xf numFmtId="0" fontId="11" fillId="0" borderId="54" xfId="0" applyFont="1" applyBorder="1" applyAlignment="1" applyProtection="1">
      <alignment horizontal="right" wrapText="1"/>
      <protection locked="0"/>
    </xf>
    <xf numFmtId="167" fontId="4" fillId="7" borderId="90" xfId="1" applyNumberFormat="1" applyFont="1" applyFill="1" applyBorder="1" applyProtection="1">
      <protection locked="0"/>
    </xf>
    <xf numFmtId="167" fontId="4" fillId="7" borderId="2" xfId="1" applyNumberFormat="1" applyFont="1" applyFill="1" applyBorder="1" applyAlignment="1" applyProtection="1">
      <protection locked="0"/>
    </xf>
    <xf numFmtId="167" fontId="4" fillId="7" borderId="38" xfId="1" applyNumberFormat="1" applyFont="1" applyFill="1" applyBorder="1" applyAlignment="1" applyProtection="1">
      <protection locked="0"/>
    </xf>
    <xf numFmtId="0" fontId="0" fillId="6" borderId="22" xfId="0" applyFill="1" applyBorder="1" applyAlignment="1" applyProtection="1">
      <alignment horizontal="left" wrapText="1" indent="2"/>
      <protection locked="0"/>
    </xf>
    <xf numFmtId="0" fontId="0" fillId="6" borderId="3" xfId="0" applyFill="1" applyBorder="1" applyAlignment="1" applyProtection="1">
      <alignment horizontal="left" wrapText="1" indent="2"/>
      <protection locked="0"/>
    </xf>
    <xf numFmtId="167" fontId="3" fillId="6" borderId="23" xfId="1" applyNumberFormat="1" applyFont="1" applyFill="1" applyBorder="1" applyAlignment="1" applyProtection="1">
      <protection locked="0"/>
    </xf>
    <xf numFmtId="0" fontId="0" fillId="6" borderId="93" xfId="0" applyFill="1" applyBorder="1" applyAlignment="1" applyProtection="1">
      <alignment horizontal="left" wrapText="1" indent="2"/>
      <protection locked="0"/>
    </xf>
    <xf numFmtId="0" fontId="0" fillId="6" borderId="83" xfId="0" applyFill="1" applyBorder="1" applyAlignment="1" applyProtection="1">
      <alignment horizontal="left" wrapText="1" indent="2"/>
      <protection locked="0"/>
    </xf>
    <xf numFmtId="167" fontId="3" fillId="6" borderId="84" xfId="1" applyNumberFormat="1" applyFont="1" applyFill="1" applyBorder="1" applyAlignment="1" applyProtection="1">
      <protection locked="0"/>
    </xf>
    <xf numFmtId="167" fontId="7" fillId="7" borderId="17" xfId="1" applyNumberFormat="1" applyFont="1" applyFill="1" applyBorder="1" applyProtection="1">
      <protection locked="0"/>
    </xf>
    <xf numFmtId="167" fontId="7" fillId="7" borderId="96" xfId="1" applyNumberFormat="1" applyFont="1" applyFill="1" applyBorder="1" applyProtection="1">
      <protection locked="0"/>
    </xf>
    <xf numFmtId="0" fontId="7" fillId="0" borderId="97" xfId="0" applyFont="1" applyBorder="1" applyAlignment="1" applyProtection="1">
      <alignment horizontal="left" wrapText="1" indent="1"/>
      <protection locked="0"/>
    </xf>
    <xf numFmtId="0" fontId="7" fillId="0" borderId="98" xfId="0" applyFont="1" applyBorder="1" applyAlignment="1" applyProtection="1">
      <alignment horizontal="left" wrapText="1" indent="1"/>
      <protection locked="0"/>
    </xf>
    <xf numFmtId="0" fontId="5" fillId="0" borderId="33" xfId="0" applyFont="1" applyBorder="1" applyAlignment="1" applyProtection="1">
      <alignment horizontal="right" wrapText="1"/>
      <protection locked="0"/>
    </xf>
    <xf numFmtId="167" fontId="7" fillId="0" borderId="42" xfId="1" applyNumberFormat="1" applyFont="1" applyFill="1" applyBorder="1" applyAlignment="1" applyProtection="1">
      <alignment horizontal="right" wrapText="1"/>
      <protection locked="0"/>
    </xf>
    <xf numFmtId="167" fontId="7" fillId="7" borderId="88" xfId="1" applyNumberFormat="1" applyFont="1" applyFill="1" applyBorder="1" applyProtection="1">
      <protection locked="0"/>
    </xf>
    <xf numFmtId="167" fontId="7" fillId="7" borderId="89" xfId="1" applyNumberFormat="1" applyFont="1" applyFill="1" applyBorder="1" applyProtection="1">
      <protection locked="0"/>
    </xf>
    <xf numFmtId="167" fontId="15" fillId="7" borderId="100" xfId="1" applyNumberFormat="1" applyFont="1" applyFill="1" applyBorder="1" applyProtection="1">
      <protection locked="0"/>
    </xf>
    <xf numFmtId="0" fontId="4" fillId="0" borderId="101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3" fillId="0" borderId="56" xfId="0" applyFont="1" applyBorder="1" applyProtection="1">
      <protection locked="0"/>
    </xf>
    <xf numFmtId="0" fontId="7" fillId="0" borderId="56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right"/>
      <protection locked="0"/>
    </xf>
    <xf numFmtId="0" fontId="4" fillId="0" borderId="102" xfId="0" applyFont="1" applyBorder="1" applyAlignment="1" applyProtection="1">
      <alignment horizontal="right"/>
      <protection locked="0"/>
    </xf>
    <xf numFmtId="3" fontId="4" fillId="0" borderId="103" xfId="0" applyNumberFormat="1" applyFont="1" applyBorder="1" applyAlignment="1" applyProtection="1">
      <alignment horizontal="center"/>
      <protection locked="0"/>
    </xf>
    <xf numFmtId="3" fontId="4" fillId="0" borderId="104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3" fontId="4" fillId="0" borderId="67" xfId="0" applyNumberFormat="1" applyFont="1" applyBorder="1" applyAlignment="1" applyProtection="1">
      <alignment horizontal="center"/>
      <protection locked="0"/>
    </xf>
    <xf numFmtId="0" fontId="4" fillId="0" borderId="66" xfId="0" applyFont="1" applyBorder="1" applyAlignment="1" applyProtection="1">
      <alignment horizontal="right"/>
      <protection locked="0"/>
    </xf>
    <xf numFmtId="3" fontId="4" fillId="0" borderId="105" xfId="0" applyNumberFormat="1" applyFont="1" applyBorder="1" applyAlignment="1" applyProtection="1">
      <alignment horizontal="center"/>
      <protection locked="0"/>
    </xf>
    <xf numFmtId="3" fontId="0" fillId="0" borderId="106" xfId="0" applyNumberFormat="1" applyBorder="1" applyProtection="1">
      <protection locked="0"/>
    </xf>
    <xf numFmtId="0" fontId="0" fillId="6" borderId="107" xfId="0" applyFill="1" applyBorder="1" applyAlignment="1" applyProtection="1">
      <alignment horizontal="left" wrapText="1" indent="2"/>
      <protection locked="0"/>
    </xf>
    <xf numFmtId="0" fontId="0" fillId="6" borderId="81" xfId="0" applyFill="1" applyBorder="1" applyProtection="1">
      <protection locked="0"/>
    </xf>
    <xf numFmtId="167" fontId="0" fillId="6" borderId="82" xfId="1" applyNumberFormat="1" applyFont="1" applyFill="1" applyBorder="1" applyAlignment="1" applyProtection="1">
      <protection locked="0"/>
    </xf>
    <xf numFmtId="9" fontId="11" fillId="0" borderId="41" xfId="0" applyNumberFormat="1" applyFont="1" applyBorder="1" applyAlignment="1" applyProtection="1">
      <alignment horizontal="center" wrapText="1"/>
      <protection locked="0"/>
    </xf>
    <xf numFmtId="0" fontId="0" fillId="7" borderId="107" xfId="0" applyFill="1" applyBorder="1" applyAlignment="1" applyProtection="1">
      <alignment horizontal="left" wrapText="1" indent="2"/>
      <protection locked="0"/>
    </xf>
    <xf numFmtId="0" fontId="0" fillId="7" borderId="0" xfId="0" applyFill="1" applyProtection="1">
      <protection locked="0"/>
    </xf>
    <xf numFmtId="167" fontId="0" fillId="7" borderId="82" xfId="1" applyNumberFormat="1" applyFont="1" applyFill="1" applyBorder="1" applyAlignment="1" applyProtection="1">
      <protection locked="0"/>
    </xf>
    <xf numFmtId="167" fontId="0" fillId="6" borderId="108" xfId="1" applyNumberFormat="1" applyFont="1" applyFill="1" applyBorder="1" applyAlignment="1" applyProtection="1">
      <protection locked="0"/>
    </xf>
    <xf numFmtId="0" fontId="12" fillId="7" borderId="93" xfId="0" applyFont="1" applyFill="1" applyBorder="1" applyProtection="1">
      <protection locked="0"/>
    </xf>
    <xf numFmtId="0" fontId="12" fillId="7" borderId="83" xfId="0" applyFont="1" applyFill="1" applyBorder="1" applyProtection="1">
      <protection locked="0"/>
    </xf>
    <xf numFmtId="167" fontId="0" fillId="7" borderId="84" xfId="1" applyNumberFormat="1" applyFont="1" applyFill="1" applyBorder="1" applyAlignment="1" applyProtection="1">
      <protection locked="0"/>
    </xf>
    <xf numFmtId="0" fontId="4" fillId="7" borderId="26" xfId="0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11" fillId="7" borderId="4" xfId="0" applyFont="1" applyFill="1" applyBorder="1" applyAlignment="1" applyProtection="1">
      <alignment horizontal="center"/>
      <protection locked="0"/>
    </xf>
    <xf numFmtId="6" fontId="0" fillId="7" borderId="4" xfId="0" applyNumberFormat="1" applyFill="1" applyBorder="1" applyAlignment="1" applyProtection="1">
      <alignment horizontal="right" wrapText="1"/>
      <protection locked="0"/>
    </xf>
    <xf numFmtId="0" fontId="0" fillId="7" borderId="38" xfId="0" applyFill="1" applyBorder="1" applyProtection="1">
      <protection locked="0"/>
    </xf>
    <xf numFmtId="6" fontId="0" fillId="7" borderId="1" xfId="0" applyNumberFormat="1" applyFill="1" applyBorder="1" applyAlignment="1" applyProtection="1">
      <alignment horizontal="right" wrapText="1"/>
      <protection locked="0"/>
    </xf>
    <xf numFmtId="0" fontId="4" fillId="6" borderId="22" xfId="0" applyFont="1" applyFill="1" applyBorder="1" applyAlignment="1" applyProtection="1">
      <alignment horizontal="left"/>
      <protection locked="0"/>
    </xf>
    <xf numFmtId="3" fontId="0" fillId="7" borderId="58" xfId="0" applyNumberFormat="1" applyFill="1" applyBorder="1" applyProtection="1">
      <protection locked="0"/>
    </xf>
    <xf numFmtId="167" fontId="3" fillId="7" borderId="25" xfId="1" applyNumberFormat="1" applyFont="1" applyFill="1" applyBorder="1" applyProtection="1">
      <protection locked="0"/>
    </xf>
    <xf numFmtId="0" fontId="7" fillId="0" borderId="98" xfId="0" applyFont="1" applyBorder="1" applyAlignment="1" applyProtection="1">
      <alignment horizontal="center" wrapText="1"/>
      <protection locked="0"/>
    </xf>
    <xf numFmtId="0" fontId="15" fillId="4" borderId="18" xfId="0" applyFont="1" applyFill="1" applyBorder="1" applyAlignment="1" applyProtection="1">
      <alignment horizontal="center"/>
      <protection locked="0"/>
    </xf>
    <xf numFmtId="167" fontId="15" fillId="0" borderId="78" xfId="1" applyNumberFormat="1" applyFont="1" applyFill="1" applyBorder="1" applyProtection="1">
      <protection locked="0"/>
    </xf>
    <xf numFmtId="0" fontId="0" fillId="0" borderId="79" xfId="0" applyBorder="1" applyProtection="1">
      <protection locked="0"/>
    </xf>
    <xf numFmtId="167" fontId="15" fillId="0" borderId="80" xfId="1" applyNumberFormat="1" applyFont="1" applyFill="1" applyBorder="1" applyProtection="1">
      <protection locked="0"/>
    </xf>
    <xf numFmtId="0" fontId="0" fillId="0" borderId="86" xfId="0" applyBorder="1" applyProtection="1">
      <protection locked="0"/>
    </xf>
    <xf numFmtId="167" fontId="15" fillId="0" borderId="109" xfId="1" applyNumberFormat="1" applyFont="1" applyFill="1" applyBorder="1" applyProtection="1">
      <protection locked="0"/>
    </xf>
    <xf numFmtId="0" fontId="0" fillId="0" borderId="110" xfId="0" applyBorder="1" applyProtection="1">
      <protection locked="0"/>
    </xf>
    <xf numFmtId="9" fontId="0" fillId="0" borderId="0" xfId="0" applyNumberFormat="1" applyProtection="1">
      <protection locked="0"/>
    </xf>
    <xf numFmtId="3" fontId="4" fillId="5" borderId="113" xfId="0" applyNumberFormat="1" applyFont="1" applyFill="1" applyBorder="1" applyAlignment="1" applyProtection="1">
      <alignment horizontal="center" wrapText="1"/>
      <protection locked="0"/>
    </xf>
    <xf numFmtId="3" fontId="4" fillId="5" borderId="114" xfId="0" applyNumberFormat="1" applyFont="1" applyFill="1" applyBorder="1" applyAlignment="1" applyProtection="1">
      <alignment horizontal="center"/>
      <protection locked="0"/>
    </xf>
    <xf numFmtId="3" fontId="4" fillId="5" borderId="116" xfId="0" applyNumberFormat="1" applyFont="1" applyFill="1" applyBorder="1" applyAlignment="1" applyProtection="1">
      <alignment horizontal="center" wrapText="1"/>
      <protection locked="0"/>
    </xf>
    <xf numFmtId="3" fontId="4" fillId="5" borderId="117" xfId="0" applyNumberFormat="1" applyFont="1" applyFill="1" applyBorder="1" applyAlignment="1" applyProtection="1">
      <alignment horizontal="center"/>
      <protection locked="0"/>
    </xf>
    <xf numFmtId="167" fontId="0" fillId="0" borderId="67" xfId="1" applyNumberFormat="1" applyFont="1" applyBorder="1" applyProtection="1">
      <protection locked="0"/>
    </xf>
    <xf numFmtId="2" fontId="7" fillId="7" borderId="87" xfId="0" applyNumberFormat="1" applyFont="1" applyFill="1" applyBorder="1" applyAlignment="1" applyProtection="1">
      <alignment horizontal="right" wrapText="1"/>
      <protection locked="0"/>
    </xf>
    <xf numFmtId="2" fontId="7" fillId="7" borderId="80" xfId="0" applyNumberFormat="1" applyFont="1" applyFill="1" applyBorder="1" applyAlignment="1" applyProtection="1">
      <alignment horizontal="right" wrapText="1"/>
      <protection locked="0"/>
    </xf>
    <xf numFmtId="2" fontId="7" fillId="7" borderId="99" xfId="0" applyNumberFormat="1" applyFont="1" applyFill="1" applyBorder="1" applyAlignment="1" applyProtection="1">
      <alignment horizontal="right" wrapText="1"/>
      <protection locked="0"/>
    </xf>
    <xf numFmtId="2" fontId="7" fillId="7" borderId="94" xfId="0" applyNumberFormat="1" applyFont="1" applyFill="1" applyBorder="1" applyAlignment="1" applyProtection="1">
      <alignment horizontal="right" wrapText="1"/>
      <protection locked="0"/>
    </xf>
    <xf numFmtId="2" fontId="7" fillId="7" borderId="95" xfId="0" applyNumberFormat="1" applyFont="1" applyFill="1" applyBorder="1" applyAlignment="1" applyProtection="1">
      <alignment horizontal="right" wrapText="1"/>
      <protection locked="0"/>
    </xf>
    <xf numFmtId="0" fontId="7" fillId="0" borderId="54" xfId="0" applyFont="1" applyBorder="1" applyAlignment="1" applyProtection="1">
      <alignment wrapText="1"/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6" borderId="26" xfId="0" applyFill="1" applyBorder="1" applyAlignment="1" applyProtection="1">
      <alignment horizontal="left" wrapText="1" indent="2"/>
      <protection locked="0"/>
    </xf>
    <xf numFmtId="0" fontId="0" fillId="6" borderId="4" xfId="0" applyFill="1" applyBorder="1" applyAlignment="1" applyProtection="1">
      <alignment horizontal="left" wrapText="1" indent="2"/>
      <protection locked="0"/>
    </xf>
    <xf numFmtId="9" fontId="11" fillId="0" borderId="33" xfId="0" applyNumberFormat="1" applyFont="1" applyBorder="1" applyAlignment="1" applyProtection="1">
      <alignment horizontal="center" wrapText="1"/>
      <protection locked="0"/>
    </xf>
    <xf numFmtId="14" fontId="3" fillId="7" borderId="58" xfId="0" applyNumberFormat="1" applyFont="1" applyFill="1" applyBorder="1" applyAlignment="1" applyProtection="1">
      <alignment horizontal="center"/>
      <protection locked="0"/>
    </xf>
    <xf numFmtId="14" fontId="3" fillId="7" borderId="63" xfId="0" applyNumberFormat="1" applyFont="1" applyFill="1" applyBorder="1" applyAlignment="1" applyProtection="1">
      <alignment horizontal="center"/>
      <protection locked="0"/>
    </xf>
    <xf numFmtId="14" fontId="3" fillId="7" borderId="57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170" fontId="3" fillId="0" borderId="0" xfId="0" applyNumberFormat="1" applyFont="1" applyProtection="1">
      <protection locked="0"/>
    </xf>
    <xf numFmtId="0" fontId="0" fillId="7" borderId="81" xfId="0" applyFill="1" applyBorder="1" applyProtection="1">
      <protection locked="0"/>
    </xf>
    <xf numFmtId="167" fontId="7" fillId="7" borderId="125" xfId="1" applyNumberFormat="1" applyFont="1" applyFill="1" applyBorder="1" applyProtection="1">
      <protection locked="0"/>
    </xf>
    <xf numFmtId="167" fontId="7" fillId="7" borderId="126" xfId="1" applyNumberFormat="1" applyFont="1" applyFill="1" applyBorder="1" applyProtection="1">
      <protection locked="0"/>
    </xf>
    <xf numFmtId="167" fontId="7" fillId="7" borderId="127" xfId="1" applyNumberFormat="1" applyFont="1" applyFill="1" applyBorder="1" applyProtection="1">
      <protection locked="0"/>
    </xf>
    <xf numFmtId="2" fontId="7" fillId="0" borderId="10" xfId="0" quotePrefix="1" applyNumberFormat="1" applyFont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71" fontId="3" fillId="0" borderId="0" xfId="0" applyNumberFormat="1" applyFont="1" applyProtection="1">
      <protection locked="0"/>
    </xf>
    <xf numFmtId="10" fontId="0" fillId="2" borderId="32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7" xfId="0" applyFont="1" applyFill="1" applyBorder="1" applyProtection="1">
      <protection locked="0"/>
    </xf>
    <xf numFmtId="0" fontId="3" fillId="0" borderId="119" xfId="0" applyFont="1" applyBorder="1" applyProtection="1">
      <protection locked="0"/>
    </xf>
    <xf numFmtId="167" fontId="0" fillId="0" borderId="121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22" xfId="0" applyFont="1" applyBorder="1" applyProtection="1">
      <protection locked="0"/>
    </xf>
    <xf numFmtId="167" fontId="0" fillId="0" borderId="124" xfId="1" applyNumberFormat="1" applyFont="1" applyBorder="1" applyProtection="1">
      <protection locked="0"/>
    </xf>
    <xf numFmtId="0" fontId="3" fillId="2" borderId="71" xfId="0" applyFont="1" applyFill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2" borderId="32" xfId="0" applyFont="1" applyFill="1" applyBorder="1" applyProtection="1">
      <protection locked="0"/>
    </xf>
    <xf numFmtId="0" fontId="3" fillId="2" borderId="72" xfId="0" applyFont="1" applyFill="1" applyBorder="1" applyAlignment="1" applyProtection="1">
      <alignment wrapText="1"/>
      <protection locked="0"/>
    </xf>
    <xf numFmtId="166" fontId="3" fillId="0" borderId="69" xfId="0" applyNumberFormat="1" applyFont="1" applyBorder="1" applyAlignment="1" applyProtection="1">
      <alignment horizontal="center" wrapText="1"/>
      <protection locked="0"/>
    </xf>
    <xf numFmtId="0" fontId="3" fillId="0" borderId="69" xfId="0" applyFont="1" applyBorder="1" applyAlignment="1" applyProtection="1">
      <alignment horizontal="center" wrapText="1"/>
      <protection locked="0"/>
    </xf>
    <xf numFmtId="166" fontId="0" fillId="0" borderId="73" xfId="0" applyNumberFormat="1" applyBorder="1" applyProtection="1">
      <protection locked="0"/>
    </xf>
    <xf numFmtId="0" fontId="3" fillId="2" borderId="74" xfId="0" applyFont="1" applyFill="1" applyBorder="1" applyAlignment="1" applyProtection="1">
      <alignment wrapText="1"/>
      <protection locked="0"/>
    </xf>
    <xf numFmtId="166" fontId="3" fillId="0" borderId="68" xfId="0" applyNumberFormat="1" applyFont="1" applyBorder="1" applyAlignment="1" applyProtection="1">
      <alignment horizontal="center" wrapText="1"/>
      <protection locked="0"/>
    </xf>
    <xf numFmtId="0" fontId="3" fillId="0" borderId="68" xfId="0" applyFont="1" applyBorder="1" applyAlignment="1" applyProtection="1">
      <alignment horizontal="center" wrapText="1"/>
      <protection locked="0"/>
    </xf>
    <xf numFmtId="166" fontId="0" fillId="0" borderId="75" xfId="0" applyNumberFormat="1" applyBorder="1" applyProtection="1">
      <protection locked="0"/>
    </xf>
    <xf numFmtId="0" fontId="3" fillId="2" borderId="76" xfId="0" applyFont="1" applyFill="1" applyBorder="1" applyAlignment="1" applyProtection="1">
      <alignment wrapText="1"/>
      <protection locked="0"/>
    </xf>
    <xf numFmtId="166" fontId="3" fillId="0" borderId="70" xfId="0" applyNumberFormat="1" applyFont="1" applyBorder="1" applyAlignment="1" applyProtection="1">
      <alignment horizontal="center" wrapText="1"/>
      <protection locked="0"/>
    </xf>
    <xf numFmtId="0" fontId="3" fillId="0" borderId="70" xfId="0" applyFont="1" applyBorder="1" applyAlignment="1" applyProtection="1">
      <alignment horizontal="center" wrapText="1"/>
      <protection locked="0"/>
    </xf>
    <xf numFmtId="166" fontId="0" fillId="0" borderId="77" xfId="0" applyNumberFormat="1" applyBorder="1" applyProtection="1">
      <protection locked="0"/>
    </xf>
    <xf numFmtId="0" fontId="3" fillId="2" borderId="119" xfId="0" applyFont="1" applyFill="1" applyBorder="1" applyAlignment="1" applyProtection="1">
      <alignment horizontal="center"/>
      <protection locked="0"/>
    </xf>
    <xf numFmtId="0" fontId="3" fillId="2" borderId="120" xfId="0" quotePrefix="1" applyFont="1" applyFill="1" applyBorder="1" applyAlignment="1" applyProtection="1">
      <alignment horizontal="center"/>
      <protection locked="0"/>
    </xf>
    <xf numFmtId="0" fontId="3" fillId="2" borderId="121" xfId="0" applyFont="1" applyFill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wrapText="1"/>
      <protection locked="0"/>
    </xf>
    <xf numFmtId="169" fontId="3" fillId="0" borderId="68" xfId="2" applyNumberFormat="1" applyFont="1" applyBorder="1" applyAlignment="1" applyProtection="1">
      <alignment horizontal="center" wrapText="1"/>
      <protection locked="0"/>
    </xf>
    <xf numFmtId="2" fontId="0" fillId="0" borderId="75" xfId="0" applyNumberFormat="1" applyBorder="1" applyProtection="1">
      <protection locked="0"/>
    </xf>
    <xf numFmtId="2" fontId="3" fillId="0" borderId="74" xfId="0" applyNumberFormat="1" applyFont="1" applyBorder="1" applyAlignment="1" applyProtection="1">
      <alignment wrapText="1"/>
      <protection locked="0"/>
    </xf>
    <xf numFmtId="0" fontId="3" fillId="0" borderId="122" xfId="0" applyFont="1" applyBorder="1" applyAlignment="1" applyProtection="1">
      <alignment wrapText="1"/>
      <protection locked="0"/>
    </xf>
    <xf numFmtId="169" fontId="3" fillId="0" borderId="123" xfId="2" applyNumberFormat="1" applyFont="1" applyBorder="1" applyAlignment="1" applyProtection="1">
      <alignment horizontal="center" wrapText="1"/>
      <protection locked="0"/>
    </xf>
    <xf numFmtId="2" fontId="0" fillId="0" borderId="124" xfId="0" applyNumberFormat="1" applyBorder="1" applyProtection="1">
      <protection locked="0"/>
    </xf>
    <xf numFmtId="0" fontId="0" fillId="7" borderId="91" xfId="0" applyFill="1" applyBorder="1" applyAlignment="1" applyProtection="1">
      <alignment horizontal="right"/>
      <protection locked="0"/>
    </xf>
    <xf numFmtId="0" fontId="0" fillId="7" borderId="92" xfId="0" applyFill="1" applyBorder="1" applyProtection="1">
      <protection locked="0"/>
    </xf>
    <xf numFmtId="0" fontId="0" fillId="7" borderId="107" xfId="0" applyFill="1" applyBorder="1" applyAlignment="1" applyProtection="1">
      <alignment horizontal="right"/>
      <protection locked="0"/>
    </xf>
    <xf numFmtId="0" fontId="7" fillId="7" borderId="42" xfId="0" applyFont="1" applyFill="1" applyBorder="1" applyAlignment="1" applyProtection="1">
      <alignment horizontal="right" wrapText="1"/>
      <protection locked="0" hidden="1"/>
    </xf>
    <xf numFmtId="167" fontId="3" fillId="7" borderId="63" xfId="1" applyNumberFormat="1" applyFont="1" applyFill="1" applyBorder="1" applyAlignment="1" applyProtection="1">
      <protection locked="0" hidden="1"/>
    </xf>
    <xf numFmtId="0" fontId="3" fillId="0" borderId="54" xfId="0" applyFont="1" applyBorder="1" applyAlignment="1" applyProtection="1">
      <alignment horizontal="left" wrapText="1" indent="2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5" borderId="38" xfId="0" applyFont="1" applyFill="1" applyBorder="1" applyAlignment="1" applyProtection="1">
      <alignment horizontal="left"/>
      <protection locked="0"/>
    </xf>
    <xf numFmtId="3" fontId="3" fillId="7" borderId="57" xfId="0" applyNumberFormat="1" applyFont="1" applyFill="1" applyBorder="1" applyAlignment="1" applyProtection="1">
      <alignment horizontal="left" wrapText="1" indent="2"/>
      <protection locked="0"/>
    </xf>
    <xf numFmtId="167" fontId="4" fillId="0" borderId="0" xfId="1" applyNumberFormat="1" applyFont="1" applyFill="1" applyBorder="1" applyAlignment="1" applyProtection="1"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7" fontId="4" fillId="5" borderId="38" xfId="0" applyNumberFormat="1" applyFont="1" applyFill="1" applyBorder="1" applyProtection="1">
      <protection locked="0"/>
    </xf>
    <xf numFmtId="167" fontId="0" fillId="0" borderId="0" xfId="0" applyNumberFormat="1" applyAlignment="1" applyProtection="1">
      <alignment horizontal="right"/>
      <protection locked="0"/>
    </xf>
    <xf numFmtId="167" fontId="0" fillId="0" borderId="0" xfId="1" applyNumberFormat="1" applyFont="1" applyAlignment="1" applyProtection="1">
      <alignment horizontal="left" indent="1"/>
      <protection locked="0"/>
    </xf>
    <xf numFmtId="10" fontId="5" fillId="0" borderId="0" xfId="2" applyNumberFormat="1" applyFont="1" applyProtection="1">
      <protection locked="0"/>
    </xf>
    <xf numFmtId="3" fontId="5" fillId="5" borderId="131" xfId="0" applyNumberFormat="1" applyFont="1" applyFill="1" applyBorder="1" applyAlignment="1" applyProtection="1">
      <alignment horizontal="center" vertical="center"/>
      <protection locked="0"/>
    </xf>
    <xf numFmtId="14" fontId="3" fillId="7" borderId="13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14" fontId="3" fillId="7" borderId="130" xfId="0" applyNumberFormat="1" applyFont="1" applyFill="1" applyBorder="1" applyAlignment="1" applyProtection="1">
      <alignment horizontal="center"/>
      <protection locked="0"/>
    </xf>
    <xf numFmtId="14" fontId="3" fillId="7" borderId="133" xfId="0" applyNumberFormat="1" applyFont="1" applyFill="1" applyBorder="1" applyAlignment="1" applyProtection="1">
      <alignment horizontal="center"/>
      <protection locked="0"/>
    </xf>
    <xf numFmtId="167" fontId="4" fillId="0" borderId="134" xfId="0" applyNumberFormat="1" applyFont="1" applyBorder="1" applyAlignment="1" applyProtection="1">
      <alignment horizontal="left"/>
      <protection locked="0"/>
    </xf>
    <xf numFmtId="167" fontId="4" fillId="0" borderId="135" xfId="1" applyNumberFormat="1" applyFont="1" applyFill="1" applyBorder="1" applyAlignment="1" applyProtection="1">
      <protection locked="0"/>
    </xf>
    <xf numFmtId="167" fontId="0" fillId="0" borderId="134" xfId="0" applyNumberFormat="1" applyBorder="1" applyAlignment="1" applyProtection="1">
      <alignment horizontal="right" wrapText="1"/>
      <protection locked="0"/>
    </xf>
    <xf numFmtId="167" fontId="4" fillId="0" borderId="134" xfId="0" applyNumberFormat="1" applyFont="1" applyBorder="1" applyAlignment="1" applyProtection="1">
      <alignment horizontal="left" wrapText="1"/>
      <protection locked="0"/>
    </xf>
    <xf numFmtId="167" fontId="0" fillId="5" borderId="138" xfId="0" applyNumberFormat="1" applyFill="1" applyBorder="1" applyAlignment="1" applyProtection="1">
      <alignment horizontal="right" wrapText="1"/>
      <protection locked="0"/>
    </xf>
    <xf numFmtId="167" fontId="4" fillId="5" borderId="139" xfId="0" applyNumberFormat="1" applyFont="1" applyFill="1" applyBorder="1" applyProtection="1">
      <protection locked="0"/>
    </xf>
    <xf numFmtId="167" fontId="3" fillId="0" borderId="140" xfId="0" applyNumberFormat="1" applyFont="1" applyBorder="1" applyAlignment="1" applyProtection="1">
      <alignment horizontal="left" wrapText="1" indent="2"/>
      <protection locked="0"/>
    </xf>
    <xf numFmtId="167" fontId="3" fillId="0" borderId="141" xfId="1" applyNumberFormat="1" applyFont="1" applyFill="1" applyBorder="1" applyAlignment="1" applyProtection="1">
      <protection locked="0" hidden="1"/>
    </xf>
    <xf numFmtId="167" fontId="4" fillId="5" borderId="142" xfId="0" applyNumberFormat="1" applyFont="1" applyFill="1" applyBorder="1" applyProtection="1">
      <protection locked="0"/>
    </xf>
    <xf numFmtId="167" fontId="3" fillId="0" borderId="143" xfId="0" applyNumberFormat="1" applyFont="1" applyBorder="1" applyAlignment="1" applyProtection="1">
      <alignment horizontal="left" wrapText="1" indent="2"/>
      <protection locked="0"/>
    </xf>
    <xf numFmtId="167" fontId="3" fillId="0" borderId="58" xfId="1" applyNumberFormat="1" applyFont="1" applyFill="1" applyBorder="1" applyAlignment="1" applyProtection="1">
      <protection locked="0" hidden="1"/>
    </xf>
    <xf numFmtId="3" fontId="5" fillId="5" borderId="145" xfId="0" applyNumberFormat="1" applyFont="1" applyFill="1" applyBorder="1" applyAlignment="1" applyProtection="1">
      <alignment horizontal="center" vertical="center"/>
      <protection locked="0"/>
    </xf>
    <xf numFmtId="3" fontId="4" fillId="5" borderId="148" xfId="0" applyNumberFormat="1" applyFont="1" applyFill="1" applyBorder="1" applyAlignment="1" applyProtection="1">
      <alignment horizontal="center"/>
      <protection locked="0"/>
    </xf>
    <xf numFmtId="3" fontId="4" fillId="5" borderId="150" xfId="0" applyNumberFormat="1" applyFont="1" applyFill="1" applyBorder="1" applyAlignment="1" applyProtection="1">
      <alignment horizontal="center"/>
      <protection locked="0"/>
    </xf>
    <xf numFmtId="167" fontId="4" fillId="0" borderId="152" xfId="1" applyNumberFormat="1" applyFont="1" applyFill="1" applyBorder="1" applyProtection="1">
      <protection locked="0"/>
    </xf>
    <xf numFmtId="0" fontId="4" fillId="0" borderId="15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167" fontId="4" fillId="5" borderId="157" xfId="0" applyNumberFormat="1" applyFont="1" applyFill="1" applyBorder="1" applyProtection="1">
      <protection locked="0"/>
    </xf>
    <xf numFmtId="167" fontId="3" fillId="0" borderId="152" xfId="1" applyNumberFormat="1" applyFont="1" applyFill="1" applyBorder="1" applyProtection="1">
      <protection locked="0"/>
    </xf>
    <xf numFmtId="0" fontId="17" fillId="8" borderId="161" xfId="0" applyFont="1" applyFill="1" applyBorder="1" applyAlignment="1" applyProtection="1">
      <alignment horizontal="left"/>
      <protection locked="0"/>
    </xf>
    <xf numFmtId="167" fontId="18" fillId="8" borderId="162" xfId="0" applyNumberFormat="1" applyFont="1" applyFill="1" applyBorder="1" applyAlignment="1" applyProtection="1">
      <alignment horizontal="right" wrapText="1"/>
      <protection locked="0"/>
    </xf>
    <xf numFmtId="167" fontId="16" fillId="8" borderId="161" xfId="1" applyNumberFormat="1" applyFont="1" applyFill="1" applyBorder="1" applyAlignment="1" applyProtection="1">
      <protection locked="0"/>
    </xf>
    <xf numFmtId="167" fontId="16" fillId="8" borderId="163" xfId="1" applyNumberFormat="1" applyFont="1" applyFill="1" applyBorder="1" applyAlignment="1" applyProtection="1">
      <protection locked="0"/>
    </xf>
    <xf numFmtId="167" fontId="16" fillId="8" borderId="164" xfId="1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67" fontId="4" fillId="2" borderId="136" xfId="0" applyNumberFormat="1" applyFont="1" applyFill="1" applyBorder="1" applyAlignment="1" applyProtection="1">
      <alignment horizontal="left" wrapText="1"/>
      <protection locked="0"/>
    </xf>
    <xf numFmtId="167" fontId="4" fillId="2" borderId="6" xfId="1" applyNumberFormat="1" applyFont="1" applyFill="1" applyBorder="1" applyAlignment="1" applyProtection="1">
      <protection locked="0"/>
    </xf>
    <xf numFmtId="167" fontId="4" fillId="2" borderId="137" xfId="1" applyNumberFormat="1" applyFont="1" applyFill="1" applyBorder="1" applyAlignment="1" applyProtection="1">
      <protection locked="0"/>
    </xf>
    <xf numFmtId="167" fontId="4" fillId="2" borderId="155" xfId="1" applyNumberFormat="1" applyFont="1" applyFill="1" applyBorder="1" applyProtection="1">
      <protection locked="0"/>
    </xf>
    <xf numFmtId="3" fontId="3" fillId="6" borderId="0" xfId="0" applyNumberFormat="1" applyFont="1" applyFill="1" applyProtection="1">
      <protection locked="0"/>
    </xf>
    <xf numFmtId="170" fontId="3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44" fontId="0" fillId="6" borderId="0" xfId="1" applyFont="1" applyFill="1" applyBorder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6" borderId="129" xfId="0" applyNumberFormat="1" applyFont="1" applyFill="1" applyBorder="1" applyAlignment="1" applyProtection="1">
      <alignment vertical="top" wrapText="1"/>
      <protection locked="0"/>
    </xf>
    <xf numFmtId="3" fontId="4" fillId="6" borderId="132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14" fontId="3" fillId="6" borderId="128" xfId="0" applyNumberFormat="1" applyFont="1" applyFill="1" applyBorder="1" applyAlignment="1" applyProtection="1">
      <alignment horizontal="left"/>
      <protection locked="0"/>
    </xf>
    <xf numFmtId="3" fontId="3" fillId="0" borderId="22" xfId="0" applyNumberFormat="1" applyFont="1" applyBorder="1" applyAlignment="1" applyProtection="1">
      <alignment horizontal="right"/>
      <protection locked="0"/>
    </xf>
    <xf numFmtId="3" fontId="4" fillId="6" borderId="165" xfId="0" applyNumberFormat="1" applyFont="1" applyFill="1" applyBorder="1" applyAlignment="1" applyProtection="1">
      <alignment vertical="top" wrapText="1"/>
      <protection locked="0"/>
    </xf>
    <xf numFmtId="3" fontId="4" fillId="6" borderId="166" xfId="0" applyNumberFormat="1" applyFont="1" applyFill="1" applyBorder="1" applyAlignment="1" applyProtection="1">
      <alignment vertical="top" wrapText="1"/>
      <protection locked="0"/>
    </xf>
    <xf numFmtId="3" fontId="19" fillId="7" borderId="128" xfId="0" applyNumberFormat="1" applyFont="1" applyFill="1" applyBorder="1" applyProtection="1">
      <protection locked="0"/>
    </xf>
    <xf numFmtId="3" fontId="13" fillId="7" borderId="132" xfId="0" applyNumberFormat="1" applyFont="1" applyFill="1" applyBorder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3" fontId="3" fillId="6" borderId="0" xfId="0" applyNumberFormat="1" applyFont="1" applyFill="1" applyAlignment="1" applyProtection="1">
      <alignment horizontal="left" indent="2"/>
      <protection locked="0"/>
    </xf>
    <xf numFmtId="3" fontId="4" fillId="6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0" fontId="3" fillId="6" borderId="128" xfId="0" applyFont="1" applyFill="1" applyBorder="1" applyProtection="1">
      <protection locked="0"/>
    </xf>
    <xf numFmtId="0" fontId="16" fillId="9" borderId="6" xfId="0" applyFont="1" applyFill="1" applyBorder="1" applyAlignment="1" applyProtection="1">
      <alignment horizontal="left"/>
      <protection locked="0"/>
    </xf>
    <xf numFmtId="0" fontId="16" fillId="9" borderId="44" xfId="0" applyFont="1" applyFill="1" applyBorder="1" applyAlignment="1" applyProtection="1">
      <alignment horizontal="left"/>
      <protection locked="0"/>
    </xf>
    <xf numFmtId="0" fontId="18" fillId="9" borderId="6" xfId="0" applyFont="1" applyFill="1" applyBorder="1" applyProtection="1">
      <protection locked="0"/>
    </xf>
    <xf numFmtId="167" fontId="16" fillId="9" borderId="45" xfId="1" applyNumberFormat="1" applyFont="1" applyFill="1" applyBorder="1" applyAlignment="1" applyProtection="1">
      <protection locked="0"/>
    </xf>
    <xf numFmtId="167" fontId="16" fillId="9" borderId="7" xfId="1" applyNumberFormat="1" applyFont="1" applyFill="1" applyBorder="1" applyProtection="1">
      <protection locked="0"/>
    </xf>
    <xf numFmtId="0" fontId="16" fillId="9" borderId="44" xfId="0" applyFont="1" applyFill="1" applyBorder="1" applyAlignment="1" applyProtection="1">
      <alignment horizontal="left" wrapText="1"/>
      <protection locked="0"/>
    </xf>
    <xf numFmtId="167" fontId="16" fillId="9" borderId="6" xfId="1" applyNumberFormat="1" applyFont="1" applyFill="1" applyBorder="1" applyProtection="1">
      <protection locked="0"/>
    </xf>
    <xf numFmtId="0" fontId="16" fillId="9" borderId="5" xfId="0" applyFont="1" applyFill="1" applyBorder="1" applyProtection="1">
      <protection locked="0"/>
    </xf>
    <xf numFmtId="0" fontId="16" fillId="9" borderId="6" xfId="0" applyFont="1" applyFill="1" applyBorder="1" applyProtection="1">
      <protection locked="0"/>
    </xf>
    <xf numFmtId="0" fontId="20" fillId="9" borderId="6" xfId="0" applyFont="1" applyFill="1" applyBorder="1" applyAlignment="1" applyProtection="1">
      <alignment horizontal="center"/>
      <protection locked="0"/>
    </xf>
    <xf numFmtId="6" fontId="18" fillId="9" borderId="6" xfId="0" applyNumberFormat="1" applyFont="1" applyFill="1" applyBorder="1" applyAlignment="1" applyProtection="1">
      <alignment horizontal="right" wrapText="1"/>
      <protection locked="0"/>
    </xf>
    <xf numFmtId="6" fontId="18" fillId="9" borderId="44" xfId="0" applyNumberFormat="1" applyFont="1" applyFill="1" applyBorder="1" applyAlignment="1" applyProtection="1">
      <alignment horizontal="right" wrapText="1"/>
      <protection locked="0"/>
    </xf>
    <xf numFmtId="10" fontId="3" fillId="10" borderId="44" xfId="2" applyNumberFormat="1" applyFont="1" applyFill="1" applyBorder="1" applyAlignment="1" applyProtection="1">
      <alignment wrapText="1"/>
      <protection locked="0"/>
    </xf>
    <xf numFmtId="0" fontId="4" fillId="10" borderId="6" xfId="0" applyFont="1" applyFill="1" applyBorder="1" applyProtection="1">
      <protection locked="0"/>
    </xf>
    <xf numFmtId="167" fontId="4" fillId="10" borderId="45" xfId="1" applyNumberFormat="1" applyFont="1" applyFill="1" applyBorder="1" applyAlignment="1" applyProtection="1">
      <protection locked="0"/>
    </xf>
    <xf numFmtId="167" fontId="4" fillId="10" borderId="7" xfId="1" applyNumberFormat="1" applyFont="1" applyFill="1" applyBorder="1" applyProtection="1">
      <protection locked="0"/>
    </xf>
    <xf numFmtId="3" fontId="6" fillId="11" borderId="6" xfId="3" applyNumberFormat="1" applyFill="1" applyBorder="1" applyAlignment="1" applyProtection="1">
      <alignment horizontal="right" wrapText="1"/>
      <protection locked="0"/>
    </xf>
    <xf numFmtId="10" fontId="3" fillId="11" borderId="45" xfId="2" applyNumberFormat="1" applyFont="1" applyFill="1" applyBorder="1" applyAlignment="1" applyProtection="1">
      <alignment wrapText="1"/>
      <protection locked="0"/>
    </xf>
    <xf numFmtId="3" fontId="3" fillId="11" borderId="165" xfId="0" applyNumberFormat="1" applyFont="1" applyFill="1" applyBorder="1" applyProtection="1">
      <protection locked="0"/>
    </xf>
    <xf numFmtId="0" fontId="0" fillId="11" borderId="128" xfId="0" applyFill="1" applyBorder="1" applyProtection="1">
      <protection locked="0"/>
    </xf>
    <xf numFmtId="3" fontId="3" fillId="11" borderId="129" xfId="0" applyNumberFormat="1" applyFont="1" applyFill="1" applyBorder="1" applyProtection="1">
      <protection locked="0"/>
    </xf>
    <xf numFmtId="3" fontId="3" fillId="11" borderId="167" xfId="0" applyNumberFormat="1" applyFont="1" applyFill="1" applyBorder="1" applyProtection="1">
      <protection locked="0"/>
    </xf>
    <xf numFmtId="0" fontId="3" fillId="11" borderId="128" xfId="0" applyFont="1" applyFill="1" applyBorder="1" applyProtection="1">
      <protection locked="0"/>
    </xf>
    <xf numFmtId="0" fontId="3" fillId="11" borderId="129" xfId="0" applyFont="1" applyFill="1" applyBorder="1" applyProtection="1">
      <protection locked="0"/>
    </xf>
    <xf numFmtId="9" fontId="3" fillId="11" borderId="168" xfId="2" applyFont="1" applyFill="1" applyBorder="1" applyAlignment="1" applyProtection="1">
      <alignment horizontal="center"/>
      <protection locked="0"/>
    </xf>
    <xf numFmtId="9" fontId="0" fillId="11" borderId="168" xfId="0" applyNumberFormat="1" applyFill="1" applyBorder="1" applyAlignment="1" applyProtection="1">
      <alignment horizontal="center"/>
      <protection locked="0"/>
    </xf>
    <xf numFmtId="3" fontId="3" fillId="11" borderId="129" xfId="0" applyNumberFormat="1" applyFont="1" applyFill="1" applyBorder="1" applyAlignment="1" applyProtection="1">
      <alignment horizontal="right"/>
      <protection locked="0"/>
    </xf>
    <xf numFmtId="0" fontId="3" fillId="11" borderId="129" xfId="0" applyFont="1" applyFill="1" applyBorder="1" applyAlignment="1" applyProtection="1">
      <alignment horizontal="right"/>
      <protection locked="0"/>
    </xf>
    <xf numFmtId="0" fontId="3" fillId="11" borderId="165" xfId="0" applyFont="1" applyFill="1" applyBorder="1" applyAlignment="1" applyProtection="1">
      <alignment horizontal="right"/>
      <protection locked="0"/>
    </xf>
    <xf numFmtId="0" fontId="4" fillId="6" borderId="128" xfId="0" applyFont="1" applyFill="1" applyBorder="1" applyProtection="1">
      <protection locked="0"/>
    </xf>
    <xf numFmtId="167" fontId="16" fillId="9" borderId="58" xfId="1" applyNumberFormat="1" applyFont="1" applyFill="1" applyBorder="1" applyProtection="1">
      <protection hidden="1"/>
    </xf>
    <xf numFmtId="10" fontId="16" fillId="9" borderId="65" xfId="0" applyNumberFormat="1" applyFont="1" applyFill="1" applyBorder="1" applyAlignment="1" applyProtection="1">
      <alignment horizontal="right"/>
      <protection locked="0"/>
    </xf>
    <xf numFmtId="0" fontId="21" fillId="9" borderId="64" xfId="0" applyFont="1" applyFill="1" applyBorder="1" applyProtection="1">
      <protection locked="0"/>
    </xf>
    <xf numFmtId="167" fontId="16" fillId="9" borderId="58" xfId="1" applyNumberFormat="1" applyFont="1" applyFill="1" applyBorder="1" applyProtection="1">
      <protection locked="0"/>
    </xf>
    <xf numFmtId="0" fontId="18" fillId="9" borderId="58" xfId="0" applyFont="1" applyFill="1" applyBorder="1" applyProtection="1">
      <protection locked="0"/>
    </xf>
    <xf numFmtId="0" fontId="18" fillId="9" borderId="65" xfId="0" applyFont="1" applyFill="1" applyBorder="1" applyProtection="1">
      <protection locked="0"/>
    </xf>
    <xf numFmtId="0" fontId="18" fillId="9" borderId="64" xfId="0" applyFont="1" applyFill="1" applyBorder="1" applyProtection="1">
      <protection locked="0"/>
    </xf>
    <xf numFmtId="0" fontId="22" fillId="9" borderId="58" xfId="0" applyFont="1" applyFill="1" applyBorder="1" applyProtection="1">
      <protection locked="0"/>
    </xf>
    <xf numFmtId="166" fontId="22" fillId="9" borderId="65" xfId="0" applyNumberFormat="1" applyFont="1" applyFill="1" applyBorder="1" applyProtection="1">
      <protection locked="0"/>
    </xf>
    <xf numFmtId="10" fontId="23" fillId="11" borderId="45" xfId="2" applyNumberFormat="1" applyFont="1" applyFill="1" applyBorder="1" applyAlignment="1" applyProtection="1">
      <alignment wrapText="1"/>
      <protection locked="0"/>
    </xf>
    <xf numFmtId="10" fontId="23" fillId="10" borderId="44" xfId="2" applyNumberFormat="1" applyFont="1" applyFill="1" applyBorder="1" applyAlignment="1" applyProtection="1">
      <alignment wrapText="1"/>
      <protection locked="0"/>
    </xf>
    <xf numFmtId="0" fontId="24" fillId="10" borderId="6" xfId="0" applyFont="1" applyFill="1" applyBorder="1" applyProtection="1">
      <protection locked="0"/>
    </xf>
    <xf numFmtId="167" fontId="24" fillId="10" borderId="45" xfId="1" applyNumberFormat="1" applyFont="1" applyFill="1" applyBorder="1" applyAlignment="1" applyProtection="1">
      <protection locked="0"/>
    </xf>
    <xf numFmtId="167" fontId="24" fillId="10" borderId="7" xfId="1" applyNumberFormat="1" applyFont="1" applyFill="1" applyBorder="1" applyProtection="1">
      <protection locked="0"/>
    </xf>
    <xf numFmtId="0" fontId="5" fillId="10" borderId="6" xfId="0" applyFont="1" applyFill="1" applyBorder="1" applyAlignment="1" applyProtection="1">
      <alignment horizontal="left" wrapText="1"/>
      <protection locked="0"/>
    </xf>
    <xf numFmtId="167" fontId="3" fillId="10" borderId="136" xfId="2" applyNumberFormat="1" applyFont="1" applyFill="1" applyBorder="1" applyAlignment="1" applyProtection="1">
      <alignment wrapText="1"/>
      <protection locked="0"/>
    </xf>
    <xf numFmtId="167" fontId="4" fillId="10" borderId="6" xfId="1" applyNumberFormat="1" applyFont="1" applyFill="1" applyBorder="1" applyAlignment="1" applyProtection="1">
      <protection locked="0"/>
    </xf>
    <xf numFmtId="167" fontId="4" fillId="10" borderId="137" xfId="1" applyNumberFormat="1" applyFont="1" applyFill="1" applyBorder="1" applyAlignment="1" applyProtection="1">
      <protection locked="0"/>
    </xf>
    <xf numFmtId="167" fontId="4" fillId="10" borderId="155" xfId="1" applyNumberFormat="1" applyFont="1" applyFill="1" applyBorder="1" applyProtection="1">
      <protection locked="0"/>
    </xf>
    <xf numFmtId="49" fontId="4" fillId="6" borderId="128" xfId="0" applyNumberFormat="1" applyFont="1" applyFill="1" applyBorder="1" applyProtection="1">
      <protection locked="0"/>
    </xf>
    <xf numFmtId="49" fontId="3" fillId="6" borderId="128" xfId="0" applyNumberFormat="1" applyFont="1" applyFill="1" applyBorder="1" applyProtection="1">
      <protection locked="0"/>
    </xf>
    <xf numFmtId="10" fontId="12" fillId="6" borderId="167" xfId="0" applyNumberFormat="1" applyFont="1" applyFill="1" applyBorder="1" applyAlignment="1" applyProtection="1">
      <alignment horizontal="right"/>
      <protection locked="0"/>
    </xf>
    <xf numFmtId="14" fontId="12" fillId="6" borderId="166" xfId="0" applyNumberFormat="1" applyFont="1" applyFill="1" applyBorder="1" applyAlignment="1" applyProtection="1">
      <alignment horizontal="left"/>
      <protection locked="0"/>
    </xf>
    <xf numFmtId="0" fontId="4" fillId="0" borderId="153" xfId="0" applyFont="1" applyBorder="1" applyAlignment="1" applyProtection="1">
      <alignment horizontal="left" indent="1"/>
      <protection locked="0"/>
    </xf>
    <xf numFmtId="0" fontId="4" fillId="0" borderId="58" xfId="0" applyFont="1" applyBorder="1" applyAlignment="1" applyProtection="1">
      <alignment horizontal="left" indent="1"/>
      <protection locked="0"/>
    </xf>
    <xf numFmtId="0" fontId="4" fillId="5" borderId="156" xfId="0" applyFont="1" applyFill="1" applyBorder="1" applyAlignment="1" applyProtection="1">
      <alignment horizontal="left"/>
      <protection locked="0"/>
    </xf>
    <xf numFmtId="0" fontId="4" fillId="5" borderId="38" xfId="0" applyFont="1" applyFill="1" applyBorder="1" applyAlignment="1" applyProtection="1">
      <alignment horizontal="left"/>
      <protection locked="0"/>
    </xf>
    <xf numFmtId="0" fontId="16" fillId="8" borderId="159" xfId="0" applyFont="1" applyFill="1" applyBorder="1" applyAlignment="1" applyProtection="1">
      <alignment horizontal="left"/>
      <protection locked="0"/>
    </xf>
    <xf numFmtId="0" fontId="16" fillId="8" borderId="160" xfId="0" applyFont="1" applyFill="1" applyBorder="1" applyAlignment="1" applyProtection="1">
      <alignment horizontal="left"/>
      <protection locked="0"/>
    </xf>
    <xf numFmtId="3" fontId="4" fillId="5" borderId="146" xfId="0" applyNumberFormat="1" applyFont="1" applyFill="1" applyBorder="1" applyAlignment="1" applyProtection="1">
      <alignment horizontal="center"/>
      <protection locked="0"/>
    </xf>
    <xf numFmtId="3" fontId="4" fillId="5" borderId="147" xfId="0" applyNumberFormat="1" applyFont="1" applyFill="1" applyBorder="1" applyAlignment="1" applyProtection="1">
      <alignment horizontal="center"/>
      <protection locked="0"/>
    </xf>
    <xf numFmtId="3" fontId="4" fillId="5" borderId="145" xfId="0" applyNumberFormat="1" applyFont="1" applyFill="1" applyBorder="1" applyAlignment="1" applyProtection="1">
      <alignment horizontal="center"/>
      <protection locked="0"/>
    </xf>
    <xf numFmtId="3" fontId="4" fillId="5" borderId="144" xfId="0" applyNumberFormat="1" applyFont="1" applyFill="1" applyBorder="1" applyAlignment="1" applyProtection="1">
      <alignment horizontal="center" vertical="center"/>
      <protection locked="0"/>
    </xf>
    <xf numFmtId="3" fontId="4" fillId="5" borderId="145" xfId="0" applyNumberFormat="1" applyFont="1" applyFill="1" applyBorder="1" applyAlignment="1" applyProtection="1">
      <alignment horizontal="center" vertical="center"/>
      <protection locked="0"/>
    </xf>
    <xf numFmtId="3" fontId="4" fillId="5" borderId="149" xfId="0" applyNumberFormat="1" applyFont="1" applyFill="1" applyBorder="1" applyAlignment="1" applyProtection="1">
      <alignment horizontal="center" vertical="center"/>
      <protection locked="0"/>
    </xf>
    <xf numFmtId="3" fontId="4" fillId="5" borderId="131" xfId="0" applyNumberFormat="1" applyFont="1" applyFill="1" applyBorder="1" applyAlignment="1" applyProtection="1">
      <alignment horizontal="center" vertical="center"/>
      <protection locked="0"/>
    </xf>
    <xf numFmtId="0" fontId="4" fillId="10" borderId="154" xfId="0" applyFont="1" applyFill="1" applyBorder="1" applyAlignment="1" applyProtection="1">
      <alignment horizontal="left" wrapText="1"/>
      <protection locked="0"/>
    </xf>
    <xf numFmtId="0" fontId="4" fillId="10" borderId="6" xfId="0" applyFont="1" applyFill="1" applyBorder="1" applyAlignment="1" applyProtection="1">
      <alignment horizontal="left" wrapText="1"/>
      <protection locked="0"/>
    </xf>
    <xf numFmtId="0" fontId="4" fillId="0" borderId="151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2" borderId="154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0" borderId="15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48" xfId="0" applyFont="1" applyBorder="1" applyAlignment="1" applyProtection="1">
      <alignment horizontal="left" wrapText="1" indent="2"/>
      <protection locked="0"/>
    </xf>
    <xf numFmtId="0" fontId="3" fillId="0" borderId="49" xfId="0" applyFont="1" applyBorder="1" applyAlignment="1" applyProtection="1">
      <alignment horizontal="left" wrapText="1" indent="2"/>
      <protection locked="0"/>
    </xf>
    <xf numFmtId="3" fontId="4" fillId="5" borderId="46" xfId="0" applyNumberFormat="1" applyFont="1" applyFill="1" applyBorder="1" applyAlignment="1" applyProtection="1">
      <alignment horizontal="center"/>
      <protection locked="0"/>
    </xf>
    <xf numFmtId="3" fontId="4" fillId="5" borderId="9" xfId="0" applyNumberFormat="1" applyFont="1" applyFill="1" applyBorder="1" applyAlignment="1" applyProtection="1">
      <alignment horizontal="center"/>
      <protection locked="0"/>
    </xf>
    <xf numFmtId="3" fontId="4" fillId="5" borderId="47" xfId="0" applyNumberFormat="1" applyFont="1" applyFill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6" borderId="48" xfId="0" applyFill="1" applyBorder="1" applyAlignment="1" applyProtection="1">
      <alignment horizontal="left" wrapText="1" indent="2"/>
      <protection locked="0"/>
    </xf>
    <xf numFmtId="0" fontId="0" fillId="6" borderId="49" xfId="0" applyFill="1" applyBorder="1" applyAlignment="1" applyProtection="1">
      <alignment horizontal="left" wrapText="1" indent="2"/>
      <protection locked="0"/>
    </xf>
    <xf numFmtId="0" fontId="0" fillId="0" borderId="51" xfId="0" applyBorder="1" applyAlignment="1" applyProtection="1">
      <alignment horizontal="left" wrapText="1" indent="2"/>
      <protection locked="0"/>
    </xf>
    <xf numFmtId="0" fontId="0" fillId="0" borderId="52" xfId="0" applyBorder="1" applyAlignment="1" applyProtection="1">
      <alignment horizontal="left" wrapText="1" indent="2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38" xfId="0" applyFont="1" applyFill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center"/>
      <protection locked="0"/>
    </xf>
    <xf numFmtId="3" fontId="4" fillId="5" borderId="112" xfId="0" applyNumberFormat="1" applyFont="1" applyFill="1" applyBorder="1" applyAlignment="1" applyProtection="1">
      <alignment horizontal="center" vertical="center"/>
      <protection locked="0"/>
    </xf>
    <xf numFmtId="3" fontId="4" fillId="5" borderId="115" xfId="0" applyNumberFormat="1" applyFont="1" applyFill="1" applyBorder="1" applyAlignment="1" applyProtection="1">
      <alignment horizontal="center" vertical="center"/>
      <protection locked="0"/>
    </xf>
    <xf numFmtId="3" fontId="4" fillId="5" borderId="113" xfId="0" applyNumberFormat="1" applyFont="1" applyFill="1" applyBorder="1" applyAlignment="1" applyProtection="1">
      <alignment horizontal="center" vertical="center"/>
      <protection locked="0"/>
    </xf>
    <xf numFmtId="3" fontId="4" fillId="5" borderId="116" xfId="0" applyNumberFormat="1" applyFont="1" applyFill="1" applyBorder="1" applyAlignment="1" applyProtection="1">
      <alignment horizontal="center" vertical="center"/>
      <protection locked="0"/>
    </xf>
    <xf numFmtId="3" fontId="4" fillId="5" borderId="11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16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13" xfId="0" applyNumberFormat="1" applyFont="1" applyFill="1" applyBorder="1" applyAlignment="1" applyProtection="1">
      <alignment horizontal="center"/>
      <protection locked="0"/>
    </xf>
    <xf numFmtId="3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11" xfId="0" applyNumberFormat="1" applyFont="1" applyFill="1" applyBorder="1" applyAlignment="1" applyProtection="1">
      <alignment horizontal="center" vertical="center"/>
      <protection locked="0"/>
    </xf>
    <xf numFmtId="3" fontId="4" fillId="5" borderId="118" xfId="0" applyNumberFormat="1" applyFont="1" applyFill="1" applyBorder="1" applyAlignment="1" applyProtection="1">
      <alignment horizontal="center" vertical="center"/>
      <protection locked="0"/>
    </xf>
    <xf numFmtId="3" fontId="4" fillId="5" borderId="11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18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left"/>
      <protection locked="0"/>
    </xf>
    <xf numFmtId="0" fontId="4" fillId="7" borderId="6" xfId="0" applyFont="1" applyFill="1" applyBorder="1" applyAlignment="1" applyProtection="1">
      <alignment horizontal="left"/>
      <protection locked="0"/>
    </xf>
    <xf numFmtId="0" fontId="16" fillId="9" borderId="5" xfId="0" applyFont="1" applyFill="1" applyBorder="1" applyAlignment="1" applyProtection="1">
      <alignment horizontal="left"/>
      <protection locked="0"/>
    </xf>
    <xf numFmtId="0" fontId="16" fillId="9" borderId="6" xfId="0" applyFont="1" applyFill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 wrapText="1" indent="2"/>
      <protection locked="0"/>
    </xf>
    <xf numFmtId="0" fontId="0" fillId="0" borderId="54" xfId="0" applyBorder="1" applyAlignment="1" applyProtection="1">
      <alignment horizontal="left" wrapText="1" indent="2"/>
      <protection locked="0"/>
    </xf>
    <xf numFmtId="0" fontId="3" fillId="0" borderId="51" xfId="0" applyFont="1" applyBorder="1" applyAlignment="1" applyProtection="1">
      <alignment horizontal="left" wrapText="1" indent="2"/>
      <protection locked="0"/>
    </xf>
    <xf numFmtId="0" fontId="3" fillId="0" borderId="52" xfId="0" applyFont="1" applyBorder="1" applyAlignment="1" applyProtection="1">
      <alignment horizontal="left" wrapText="1" indent="2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 wrapText="1" indent="2"/>
      <protection locked="0"/>
    </xf>
    <xf numFmtId="0" fontId="3" fillId="0" borderId="43" xfId="0" applyFont="1" applyBorder="1" applyAlignment="1" applyProtection="1">
      <alignment horizontal="left" wrapText="1" indent="2"/>
      <protection locked="0"/>
    </xf>
    <xf numFmtId="0" fontId="0" fillId="0" borderId="48" xfId="0" applyBorder="1" applyAlignment="1" applyProtection="1">
      <alignment horizontal="left" wrapText="1" indent="2"/>
      <protection locked="0"/>
    </xf>
    <xf numFmtId="0" fontId="12" fillId="7" borderId="93" xfId="0" applyFont="1" applyFill="1" applyBorder="1" applyAlignment="1" applyProtection="1">
      <alignment horizontal="right" wrapText="1"/>
      <protection locked="0"/>
    </xf>
    <xf numFmtId="0" fontId="12" fillId="7" borderId="83" xfId="0" applyFont="1" applyFill="1" applyBorder="1" applyAlignment="1" applyProtection="1">
      <alignment horizontal="right" wrapText="1"/>
      <protection locked="0"/>
    </xf>
    <xf numFmtId="0" fontId="12" fillId="7" borderId="84" xfId="0" applyFont="1" applyFill="1" applyBorder="1" applyAlignment="1" applyProtection="1">
      <alignment horizontal="right" wrapText="1"/>
      <protection locked="0"/>
    </xf>
    <xf numFmtId="0" fontId="3" fillId="0" borderId="54" xfId="0" applyFont="1" applyBorder="1" applyAlignment="1" applyProtection="1">
      <alignment horizontal="left" wrapText="1" indent="2"/>
      <protection locked="0"/>
    </xf>
    <xf numFmtId="0" fontId="0" fillId="0" borderId="41" xfId="0" applyBorder="1" applyAlignment="1" applyProtection="1">
      <alignment horizontal="left" wrapText="1" indent="2"/>
      <protection locked="0"/>
    </xf>
    <xf numFmtId="0" fontId="4" fillId="7" borderId="2" xfId="0" applyFont="1" applyFill="1" applyBorder="1" applyAlignment="1" applyProtection="1">
      <alignment horizontal="left"/>
      <protection locked="0"/>
    </xf>
    <xf numFmtId="0" fontId="3" fillId="6" borderId="91" xfId="0" applyFont="1" applyFill="1" applyBorder="1" applyAlignment="1" applyProtection="1">
      <alignment horizontal="right" wrapText="1"/>
      <protection locked="0"/>
    </xf>
    <xf numFmtId="0" fontId="3" fillId="6" borderId="92" xfId="0" applyFont="1" applyFill="1" applyBorder="1" applyAlignment="1" applyProtection="1">
      <alignment horizontal="right" wrapText="1"/>
      <protection locked="0"/>
    </xf>
    <xf numFmtId="0" fontId="3" fillId="6" borderId="108" xfId="0" applyFont="1" applyFill="1" applyBorder="1" applyAlignment="1" applyProtection="1">
      <alignment horizontal="right" wrapText="1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3" fillId="6" borderId="107" xfId="0" applyFont="1" applyFill="1" applyBorder="1" applyAlignment="1" applyProtection="1">
      <alignment horizontal="right" wrapText="1"/>
      <protection locked="0"/>
    </xf>
    <xf numFmtId="0" fontId="3" fillId="6" borderId="81" xfId="0" applyFont="1" applyFill="1" applyBorder="1" applyAlignment="1" applyProtection="1">
      <alignment horizontal="right" wrapText="1"/>
      <protection locked="0"/>
    </xf>
    <xf numFmtId="0" fontId="3" fillId="6" borderId="82" xfId="0" applyFont="1" applyFill="1" applyBorder="1" applyAlignment="1" applyProtection="1">
      <alignment horizontal="right" wrapText="1"/>
      <protection locked="0"/>
    </xf>
    <xf numFmtId="3" fontId="0" fillId="6" borderId="3" xfId="0" applyNumberFormat="1" applyFill="1" applyBorder="1" applyAlignment="1" applyProtection="1">
      <alignment horizontal="center"/>
      <protection locked="0"/>
    </xf>
    <xf numFmtId="3" fontId="0" fillId="6" borderId="23" xfId="0" applyNumberFormat="1" applyFill="1" applyBorder="1" applyAlignment="1" applyProtection="1">
      <alignment horizontal="center"/>
      <protection locked="0"/>
    </xf>
    <xf numFmtId="0" fontId="16" fillId="9" borderId="5" xfId="0" applyFont="1" applyFill="1" applyBorder="1" applyAlignment="1" applyProtection="1">
      <alignment horizontal="left" wrapText="1"/>
      <protection locked="0"/>
    </xf>
    <xf numFmtId="0" fontId="16" fillId="9" borderId="6" xfId="0" applyFont="1" applyFill="1" applyBorder="1" applyAlignment="1" applyProtection="1">
      <alignment horizontal="left" wrapText="1"/>
      <protection locked="0"/>
    </xf>
    <xf numFmtId="0" fontId="16" fillId="9" borderId="45" xfId="0" applyFont="1" applyFill="1" applyBorder="1" applyAlignment="1" applyProtection="1">
      <alignment horizontal="left" wrapText="1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8" fillId="0" borderId="64" xfId="0" applyFont="1" applyBorder="1" applyAlignment="1" applyProtection="1">
      <alignment horizontal="left"/>
      <protection locked="0"/>
    </xf>
    <xf numFmtId="0" fontId="8" fillId="0" borderId="58" xfId="0" applyFont="1" applyBorder="1" applyAlignment="1" applyProtection="1">
      <alignment horizontal="left"/>
      <protection locked="0"/>
    </xf>
    <xf numFmtId="0" fontId="8" fillId="0" borderId="65" xfId="0" applyFont="1" applyBorder="1" applyAlignment="1" applyProtection="1">
      <alignment horizontal="left"/>
      <protection locked="0"/>
    </xf>
    <xf numFmtId="3" fontId="3" fillId="7" borderId="24" xfId="0" applyNumberFormat="1" applyFont="1" applyFill="1" applyBorder="1" applyAlignment="1" applyProtection="1">
      <alignment horizontal="left" wrapText="1" indent="2"/>
      <protection locked="0"/>
    </xf>
    <xf numFmtId="3" fontId="3" fillId="7" borderId="0" xfId="0" applyNumberFormat="1" applyFont="1" applyFill="1" applyAlignment="1" applyProtection="1">
      <alignment horizontal="left" wrapText="1" indent="2"/>
      <protection locked="0"/>
    </xf>
    <xf numFmtId="3" fontId="3" fillId="7" borderId="25" xfId="0" applyNumberFormat="1" applyFont="1" applyFill="1" applyBorder="1" applyAlignment="1" applyProtection="1">
      <alignment horizontal="left" wrapText="1" indent="2"/>
      <protection locked="0"/>
    </xf>
    <xf numFmtId="0" fontId="4" fillId="10" borderId="5" xfId="0" applyFont="1" applyFill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6" fillId="0" borderId="31" xfId="3" applyBorder="1" applyAlignment="1" applyProtection="1">
      <alignment horizontal="left"/>
      <protection locked="0"/>
    </xf>
    <xf numFmtId="0" fontId="6" fillId="0" borderId="0" xfId="3" applyBorder="1" applyAlignment="1" applyProtection="1">
      <alignment horizontal="left"/>
      <protection locked="0"/>
    </xf>
    <xf numFmtId="0" fontId="6" fillId="0" borderId="32" xfId="3" applyBorder="1" applyAlignment="1" applyProtection="1">
      <alignment horizontal="left"/>
      <protection locked="0"/>
    </xf>
    <xf numFmtId="0" fontId="24" fillId="10" borderId="5" xfId="0" applyFont="1" applyFill="1" applyBorder="1" applyAlignment="1" applyProtection="1">
      <alignment horizontal="left" wrapText="1"/>
      <protection locked="0"/>
    </xf>
    <xf numFmtId="0" fontId="24" fillId="10" borderId="6" xfId="0" applyFont="1" applyFill="1" applyBorder="1" applyAlignment="1" applyProtection="1">
      <alignment horizontal="left" wrapText="1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16" fillId="9" borderId="64" xfId="0" applyNumberFormat="1" applyFont="1" applyFill="1" applyBorder="1" applyAlignment="1" applyProtection="1">
      <alignment horizontal="right"/>
      <protection locked="0"/>
    </xf>
    <xf numFmtId="10" fontId="16" fillId="9" borderId="58" xfId="0" applyNumberFormat="1" applyFont="1" applyFill="1" applyBorder="1" applyAlignment="1" applyProtection="1">
      <alignment horizontal="righ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57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4" formatCode="&quot;$&quot;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FFFCC"/>
      <color rgb="FFFFFF99"/>
      <color rgb="FFEAEAE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hyperlink" Target="https://grants.nih.gov/grants/guide/notice-files/NOT-OD-05-004.html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Normal="100" workbookViewId="0">
      <pane ySplit="7" topLeftCell="A8" activePane="bottomLeft" state="frozen"/>
      <selection pane="bottomLeft" activeCell="L27" sqref="L27"/>
    </sheetView>
  </sheetViews>
  <sheetFormatPr defaultColWidth="8.85546875" defaultRowHeight="12.75"/>
  <cols>
    <col min="1" max="1" width="18.85546875" style="1" customWidth="1"/>
    <col min="2" max="2" width="14.5703125" style="1" customWidth="1"/>
    <col min="3" max="3" width="34.5703125" style="221" customWidth="1"/>
    <col min="4" max="4" width="12.42578125" style="8" bestFit="1" customWidth="1"/>
    <col min="5" max="5" width="13.140625" style="1" customWidth="1"/>
    <col min="6" max="6" width="9.85546875" style="1" customWidth="1"/>
    <col min="7" max="7" width="13.140625" style="1" customWidth="1"/>
    <col min="8" max="8" width="8.7109375" style="1" bestFit="1" customWidth="1"/>
    <col min="9" max="9" width="13.140625" style="1" customWidth="1"/>
    <col min="10" max="10" width="8.140625" style="1" bestFit="1" customWidth="1"/>
    <col min="11" max="11" width="13.140625" style="1" customWidth="1"/>
    <col min="12" max="12" width="8.140625" style="1" bestFit="1" customWidth="1"/>
    <col min="13" max="13" width="13.140625" style="1" customWidth="1"/>
    <col min="14" max="14" width="15.7109375" style="1" customWidth="1"/>
    <col min="15" max="15" width="3.7109375" style="1" customWidth="1"/>
    <col min="16" max="16" width="15.7109375" style="1" bestFit="1" customWidth="1"/>
    <col min="17" max="19" width="8.85546875" style="1"/>
    <col min="20" max="22" width="9.28515625" style="1" bestFit="1" customWidth="1"/>
    <col min="23" max="23" width="9.28515625" style="1" customWidth="1"/>
    <col min="24" max="25" width="8.85546875" style="1"/>
    <col min="26" max="26" width="9.28515625" style="1" bestFit="1" customWidth="1"/>
    <col min="27" max="16384" width="8.85546875" style="1"/>
  </cols>
  <sheetData>
    <row r="1" spans="1:16" ht="17.25" customHeight="1">
      <c r="A1" s="321" t="s">
        <v>0</v>
      </c>
      <c r="B1" s="386"/>
      <c r="C1" s="322"/>
      <c r="D1" s="322"/>
      <c r="E1" s="322"/>
      <c r="F1" s="322"/>
      <c r="G1" s="322"/>
      <c r="H1" s="322"/>
      <c r="I1" s="323"/>
      <c r="J1" s="318"/>
      <c r="K1" s="318"/>
      <c r="L1" s="318"/>
      <c r="M1" s="388" t="s">
        <v>1</v>
      </c>
      <c r="N1" s="389">
        <v>45722</v>
      </c>
      <c r="O1" s="318"/>
    </row>
    <row r="2" spans="1:16">
      <c r="A2" s="324" t="s">
        <v>2</v>
      </c>
      <c r="B2" s="387"/>
      <c r="C2" s="322"/>
      <c r="D2" s="322"/>
      <c r="E2" s="322"/>
      <c r="F2" s="322"/>
      <c r="G2" s="322"/>
      <c r="H2" s="322"/>
      <c r="I2" s="323"/>
      <c r="J2" s="318"/>
      <c r="K2" s="318"/>
      <c r="L2" s="318"/>
      <c r="M2" s="318"/>
      <c r="N2" s="318"/>
      <c r="O2" s="318"/>
    </row>
    <row r="3" spans="1:16">
      <c r="A3" s="325" t="s">
        <v>3</v>
      </c>
      <c r="B3" s="326">
        <v>45839</v>
      </c>
      <c r="C3" s="322"/>
      <c r="D3" s="322"/>
      <c r="E3" s="322"/>
      <c r="F3" s="322"/>
      <c r="G3" s="322"/>
      <c r="H3" s="322"/>
      <c r="I3" s="323"/>
      <c r="J3" s="317"/>
      <c r="K3" s="318"/>
      <c r="L3" s="318"/>
      <c r="M3" s="318"/>
      <c r="N3" s="318"/>
      <c r="O3" s="333"/>
    </row>
    <row r="4" spans="1:16">
      <c r="A4" s="327" t="s">
        <v>4</v>
      </c>
      <c r="B4" s="326"/>
      <c r="C4" s="328"/>
      <c r="D4" s="328"/>
      <c r="E4" s="328"/>
      <c r="F4" s="328"/>
      <c r="G4" s="328"/>
      <c r="H4" s="328"/>
      <c r="I4" s="329"/>
      <c r="J4" s="317"/>
      <c r="K4" s="318"/>
      <c r="L4" s="318"/>
      <c r="M4" s="318"/>
      <c r="N4" s="318"/>
      <c r="O4" s="333"/>
    </row>
    <row r="5" spans="1:16" ht="15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316"/>
      <c r="K5" s="318"/>
      <c r="L5" s="318"/>
      <c r="M5" s="319"/>
      <c r="N5" s="318"/>
      <c r="O5" s="333"/>
    </row>
    <row r="6" spans="1:16" ht="16.5" customHeight="1">
      <c r="A6" s="399" t="s">
        <v>6</v>
      </c>
      <c r="B6" s="400"/>
      <c r="C6" s="297"/>
      <c r="D6" s="396" t="s">
        <v>7</v>
      </c>
      <c r="E6" s="397"/>
      <c r="F6" s="396" t="s">
        <v>8</v>
      </c>
      <c r="G6" s="397"/>
      <c r="H6" s="396" t="s">
        <v>9</v>
      </c>
      <c r="I6" s="397"/>
      <c r="J6" s="396" t="s">
        <v>10</v>
      </c>
      <c r="K6" s="398"/>
      <c r="L6" s="396" t="s">
        <v>11</v>
      </c>
      <c r="M6" s="397"/>
      <c r="N6" s="298" t="s">
        <v>12</v>
      </c>
      <c r="O6" s="334"/>
    </row>
    <row r="7" spans="1:16" ht="16.5" customHeight="1">
      <c r="A7" s="401"/>
      <c r="B7" s="402"/>
      <c r="C7" s="281"/>
      <c r="D7" s="284">
        <f>B3</f>
        <v>45839</v>
      </c>
      <c r="E7" s="282">
        <f>EDATE(D7,12)-1</f>
        <v>46203</v>
      </c>
      <c r="F7" s="284">
        <f>EDATE(D7,12)</f>
        <v>46204</v>
      </c>
      <c r="G7" s="282">
        <f>EDATE(F7,12)-1</f>
        <v>46568</v>
      </c>
      <c r="H7" s="284">
        <f>EDATE(F7,12)</f>
        <v>46569</v>
      </c>
      <c r="I7" s="282">
        <f>EDATE(H7,12)-1</f>
        <v>46934</v>
      </c>
      <c r="J7" s="284">
        <f>EDATE(H7,12)</f>
        <v>46935</v>
      </c>
      <c r="K7" s="282">
        <f>EDATE(J7,12)-1</f>
        <v>47299</v>
      </c>
      <c r="L7" s="284">
        <f>EDATE(J7,12)</f>
        <v>47300</v>
      </c>
      <c r="M7" s="285">
        <f>EDATE(L7,12)-1</f>
        <v>47664</v>
      </c>
      <c r="N7" s="299"/>
      <c r="O7" s="334"/>
      <c r="P7" s="1" t="s">
        <v>13</v>
      </c>
    </row>
    <row r="8" spans="1:16" ht="15" customHeight="1">
      <c r="A8" s="405" t="s">
        <v>14</v>
      </c>
      <c r="B8" s="406"/>
      <c r="C8" s="283" t="s">
        <v>15</v>
      </c>
      <c r="D8" s="286"/>
      <c r="E8" s="274" cm="1">
        <f t="array" aca="1" ref="E8" ca="1">SUMPRODUCT(SUMIF(INDIRECT("'"&amp;List&amp;"'!$A$9:$A$74"),$C8,INDIRECT("'"&amp;List&amp;"'!$O$9:$O$74")))</f>
        <v>0</v>
      </c>
      <c r="F8" s="286"/>
      <c r="G8" s="274" cm="1">
        <f t="array" aca="1" ref="G8" ca="1">SUMPRODUCT(SUMIF(INDIRECT("'"&amp;List&amp;"'!$A$9:$A$74"),$C8,INDIRECT("'"&amp;List&amp;"'!$R$9:$R$74")))</f>
        <v>0</v>
      </c>
      <c r="H8" s="286"/>
      <c r="I8" s="274" cm="1">
        <f t="array" aca="1" ref="I8" ca="1">SUMPRODUCT(SUMIF(INDIRECT("'"&amp;List&amp;"'!$A$9:$A$74"),$C8,INDIRECT("'"&amp;List&amp;"'!$U$9:$U$74")))</f>
        <v>0</v>
      </c>
      <c r="J8" s="286"/>
      <c r="K8" s="274" cm="1">
        <f t="array" aca="1" ref="K8" ca="1">SUMPRODUCT(SUMIF(INDIRECT("'"&amp;List&amp;"'!$A$9:$A$74"),$C8,INDIRECT("'"&amp;List&amp;"'!$X$9:$X$74")))</f>
        <v>0</v>
      </c>
      <c r="L8" s="286"/>
      <c r="M8" s="287" cm="1">
        <f t="array" aca="1" ref="M8" ca="1">SUMPRODUCT(SUMIF(INDIRECT("'"&amp;List&amp;"'!$A$9:$A$74"),$C8,INDIRECT("'"&amp;List&amp;"'!$AA$9:$AA$74")))</f>
        <v>0</v>
      </c>
      <c r="N8" s="300">
        <f ca="1">SUM(E8:M8)</f>
        <v>0</v>
      </c>
      <c r="O8" s="62"/>
      <c r="P8" s="279">
        <f>SUM('CORE 1:Project 3'!AB20)</f>
        <v>0</v>
      </c>
    </row>
    <row r="9" spans="1:16" ht="15" customHeight="1">
      <c r="A9" s="405" t="s">
        <v>16</v>
      </c>
      <c r="B9" s="406"/>
      <c r="C9" s="283" t="s">
        <v>17</v>
      </c>
      <c r="D9" s="286"/>
      <c r="E9" s="274">
        <f ca="1">SUMPRODUCT(SUMIF(INDIRECT("'"&amp;List&amp;"'!$A$9:$A$74"),$C9,INDIRECT("'"&amp;List&amp;"'!$O$9:$O$74")))</f>
        <v>0</v>
      </c>
      <c r="F9" s="286"/>
      <c r="G9" s="274" cm="1">
        <f t="array" aca="1" ref="G9" ca="1">SUMPRODUCT(SUMIF(INDIRECT("'"&amp;List&amp;"'!$A$9:$A$74"),$C9,INDIRECT("'"&amp;List&amp;"'!$R$9:$R$74")))</f>
        <v>0</v>
      </c>
      <c r="H9" s="286"/>
      <c r="I9" s="274" cm="1">
        <f t="array" aca="1" ref="I9" ca="1">SUMPRODUCT(SUMIF(INDIRECT("'"&amp;List&amp;"'!$A$9:$A$74"),$C9,INDIRECT("'"&amp;List&amp;"'!$U$9:$U$74")))</f>
        <v>0</v>
      </c>
      <c r="J9" s="286"/>
      <c r="K9" s="274" cm="1">
        <f t="array" aca="1" ref="K9" ca="1">SUMPRODUCT(SUMIF(INDIRECT("'"&amp;List&amp;"'!$A$9:$A$74"),$C9,INDIRECT("'"&amp;List&amp;"'!$X$9:$X$74")))</f>
        <v>0</v>
      </c>
      <c r="L9" s="286"/>
      <c r="M9" s="287" cm="1">
        <f t="array" aca="1" ref="M9" ca="1">SUMPRODUCT(SUMIF(INDIRECT("'"&amp;List&amp;"'!$A$9:$A$74"),$C9,INDIRECT("'"&amp;List&amp;"'!$AA$9:$AA$74")))</f>
        <v>0</v>
      </c>
      <c r="N9" s="300">
        <f t="shared" ref="N9:N13" ca="1" si="0">SUM(E9:M9)</f>
        <v>0</v>
      </c>
      <c r="O9" s="62"/>
      <c r="P9" s="279">
        <f>SUM('CORE 1:Project 3'!AB25)</f>
        <v>0</v>
      </c>
    </row>
    <row r="10" spans="1:16" ht="15" customHeight="1">
      <c r="A10" s="405" t="s">
        <v>18</v>
      </c>
      <c r="B10" s="406"/>
      <c r="C10" s="283" t="s">
        <v>19</v>
      </c>
      <c r="D10" s="286"/>
      <c r="E10" s="274" cm="1">
        <f t="array" aca="1" ref="E10" ca="1">SUMPRODUCT(SUMIF(INDIRECT("'"&amp;List&amp;"'!$A$9:$A$74"),$C10,INDIRECT("'"&amp;List&amp;"'!$O$9:$O$74")))</f>
        <v>0</v>
      </c>
      <c r="F10" s="286"/>
      <c r="G10" s="274" cm="1">
        <f t="array" aca="1" ref="G10" ca="1">SUMPRODUCT(SUMIF(INDIRECT("'"&amp;List&amp;"'!$A$9:$A$74"),$C10,INDIRECT("'"&amp;List&amp;"'!$R$9:$R$74")))</f>
        <v>0</v>
      </c>
      <c r="H10" s="286"/>
      <c r="I10" s="274" cm="1">
        <f t="array" aca="1" ref="I10" ca="1">SUMPRODUCT(SUMIF(INDIRECT("'"&amp;List&amp;"'!$A$9:$A$74"),$C10,INDIRECT("'"&amp;List&amp;"'!$U$9:$U$74")))</f>
        <v>0</v>
      </c>
      <c r="J10" s="286"/>
      <c r="K10" s="274" cm="1">
        <f t="array" aca="1" ref="K10" ca="1">SUMPRODUCT(SUMIF(INDIRECT("'"&amp;List&amp;"'!$A$9:$A$74"),$C10,INDIRECT("'"&amp;List&amp;"'!$X$9:$X$74")))</f>
        <v>0</v>
      </c>
      <c r="L10" s="286"/>
      <c r="M10" s="287" cm="1">
        <f t="array" aca="1" ref="M10" ca="1">SUMPRODUCT(SUMIF(INDIRECT("'"&amp;List&amp;"'!$A$9:$A$74"),$C10,INDIRECT("'"&amp;List&amp;"'!$AA$9:$AA$74")))</f>
        <v>0</v>
      </c>
      <c r="N10" s="300">
        <f t="shared" ca="1" si="0"/>
        <v>0</v>
      </c>
      <c r="O10" s="62"/>
      <c r="P10" s="279">
        <f>SUM('CORE 1:Project 3'!AB30)</f>
        <v>0</v>
      </c>
    </row>
    <row r="11" spans="1:16" ht="15" customHeight="1">
      <c r="A11" s="405" t="s">
        <v>20</v>
      </c>
      <c r="B11" s="406"/>
      <c r="C11" s="283" t="s">
        <v>21</v>
      </c>
      <c r="D11" s="286"/>
      <c r="E11" s="274" cm="1">
        <f t="array" aca="1" ref="E11" ca="1">SUMPRODUCT(SUMIF(INDIRECT("'"&amp;List&amp;"'!$A$9:$A$74"),$C11,INDIRECT("'"&amp;List&amp;"'!$O$9:$O$74")))</f>
        <v>0</v>
      </c>
      <c r="F11" s="286"/>
      <c r="G11" s="274" cm="1">
        <f t="array" aca="1" ref="G11" ca="1">SUMPRODUCT(SUMIF(INDIRECT("'"&amp;List&amp;"'!$A$9:$A$74"),$C11,INDIRECT("'"&amp;List&amp;"'!$R$9:$R$74")))</f>
        <v>0</v>
      </c>
      <c r="H11" s="286"/>
      <c r="I11" s="274" cm="1">
        <f t="array" aca="1" ref="I11" ca="1">SUMPRODUCT(SUMIF(INDIRECT("'"&amp;List&amp;"'!$A$9:$A$74"),$C11,INDIRECT("'"&amp;List&amp;"'!$U$9:$U$74")))</f>
        <v>0</v>
      </c>
      <c r="J11" s="286"/>
      <c r="K11" s="274" cm="1">
        <f t="array" aca="1" ref="K11" ca="1">SUMPRODUCT(SUMIF(INDIRECT("'"&amp;List&amp;"'!$A$9:$A$74"),$C11,INDIRECT("'"&amp;List&amp;"'!$X$9:$X$74")))</f>
        <v>0</v>
      </c>
      <c r="L11" s="286"/>
      <c r="M11" s="287" cm="1">
        <f t="array" aca="1" ref="M11" ca="1">SUMPRODUCT(SUMIF(INDIRECT("'"&amp;List&amp;"'!$A$9:$A$74"),$C11,INDIRECT("'"&amp;List&amp;"'!$AA$9:$AA$74")))</f>
        <v>0</v>
      </c>
      <c r="N11" s="300">
        <f t="shared" ca="1" si="0"/>
        <v>0</v>
      </c>
      <c r="O11" s="62"/>
      <c r="P11" s="279">
        <f>SUM('CORE 1:Project 3'!AB38)</f>
        <v>0</v>
      </c>
    </row>
    <row r="12" spans="1:16" ht="15" customHeight="1">
      <c r="A12" s="405" t="s">
        <v>22</v>
      </c>
      <c r="B12" s="406"/>
      <c r="C12" s="283" t="s">
        <v>23</v>
      </c>
      <c r="D12" s="286"/>
      <c r="E12" s="274" cm="1">
        <f t="array" aca="1" ref="E12" ca="1">SUMPRODUCT(SUMIF(INDIRECT("'"&amp;List&amp;"'!$A$9:$A$74"),$C12,INDIRECT("'"&amp;List&amp;"'!$O$9:$O$74")))</f>
        <v>0</v>
      </c>
      <c r="F12" s="286"/>
      <c r="G12" s="274" cm="1">
        <f t="array" aca="1" ref="G12" ca="1">SUMPRODUCT(SUMIF(INDIRECT("'"&amp;List&amp;"'!$A$9:$A$74"),$C12,INDIRECT("'"&amp;List&amp;"'!$R$9:$R$74")))</f>
        <v>0</v>
      </c>
      <c r="H12" s="286"/>
      <c r="I12" s="274" cm="1">
        <f t="array" aca="1" ref="I12" ca="1">SUMPRODUCT(SUMIF(INDIRECT("'"&amp;List&amp;"'!$A$9:$A$74"),$C12,INDIRECT("'"&amp;List&amp;"'!$U$9:$U$74")))</f>
        <v>0</v>
      </c>
      <c r="J12" s="286"/>
      <c r="K12" s="274" cm="1">
        <f t="array" aca="1" ref="K12" ca="1">SUMPRODUCT(SUMIF(INDIRECT("'"&amp;List&amp;"'!$A$9:$A$74"),$C12,INDIRECT("'"&amp;List&amp;"'!$X$9:$X$74")))</f>
        <v>0</v>
      </c>
      <c r="L12" s="286"/>
      <c r="M12" s="287" cm="1">
        <f t="array" aca="1" ref="M12" ca="1">SUMPRODUCT(SUMIF(INDIRECT("'"&amp;List&amp;"'!$A$9:$A$74"),$C12,INDIRECT("'"&amp;List&amp;"'!$AA$9:$AA$74")))</f>
        <v>0</v>
      </c>
      <c r="N12" s="300">
        <f t="shared" ca="1" si="0"/>
        <v>0</v>
      </c>
      <c r="O12" s="62"/>
      <c r="P12" s="279">
        <f>SUM('CORE 1:Project 3'!AB51)</f>
        <v>0</v>
      </c>
    </row>
    <row r="13" spans="1:16" ht="15" customHeight="1">
      <c r="A13" s="390" t="s">
        <v>24</v>
      </c>
      <c r="B13" s="391"/>
      <c r="C13" s="283" t="s">
        <v>25</v>
      </c>
      <c r="D13" s="288"/>
      <c r="E13" s="274" cm="1">
        <f t="array" aca="1" ref="E13" ca="1">SUMPRODUCT(SUMIF(INDIRECT("'"&amp;List&amp;"'!$A$9:$A$74"),$C13,INDIRECT("'"&amp;List&amp;"'!$O$9:$O$74")))</f>
        <v>0</v>
      </c>
      <c r="F13" s="288"/>
      <c r="G13" s="274" cm="1">
        <f t="array" aca="1" ref="G13" ca="1">SUMPRODUCT(SUMIF(INDIRECT("'"&amp;List&amp;"'!$A$9:$A$74"),$C13,INDIRECT("'"&amp;List&amp;"'!$R$9:$R$74")))</f>
        <v>0</v>
      </c>
      <c r="H13" s="288"/>
      <c r="I13" s="274" cm="1">
        <f t="array" aca="1" ref="I13" ca="1">SUMPRODUCT(SUMIF(INDIRECT("'"&amp;List&amp;"'!$A$9:$A$74"),$C13,INDIRECT("'"&amp;List&amp;"'!$U$9:$U$74")))</f>
        <v>0</v>
      </c>
      <c r="J13" s="288"/>
      <c r="K13" s="274" cm="1">
        <f t="array" aca="1" ref="K13" ca="1">SUMPRODUCT(SUMIF(INDIRECT("'"&amp;List&amp;"'!$A$9:$A$74"),$C13,INDIRECT("'"&amp;List&amp;"'!$X$9:$X$74")))</f>
        <v>0</v>
      </c>
      <c r="L13" s="288"/>
      <c r="M13" s="287" cm="1">
        <f t="array" aca="1" ref="M13" ca="1">SUMPRODUCT(SUMIF(INDIRECT("'"&amp;List&amp;"'!$A$9:$A$74"),$C13,INDIRECT("'"&amp;List&amp;"'!$AA$9:$AA$74")))</f>
        <v>0</v>
      </c>
      <c r="N13" s="300">
        <f t="shared" ca="1" si="0"/>
        <v>0</v>
      </c>
      <c r="O13" s="62"/>
      <c r="P13" s="279">
        <f>SUM('CORE 1:Project 3'!AB66)</f>
        <v>0</v>
      </c>
    </row>
    <row r="14" spans="1:16" ht="15" customHeight="1">
      <c r="A14" s="407" t="s">
        <v>26</v>
      </c>
      <c r="B14" s="408"/>
      <c r="C14" s="311"/>
      <c r="D14" s="312"/>
      <c r="E14" s="313">
        <f ca="1">SUM(E8:E13)</f>
        <v>0</v>
      </c>
      <c r="F14" s="312"/>
      <c r="G14" s="313">
        <f ca="1">SUM(G8:G13)</f>
        <v>0</v>
      </c>
      <c r="H14" s="312"/>
      <c r="I14" s="313">
        <f ca="1">SUM(I8:I13)</f>
        <v>0</v>
      </c>
      <c r="J14" s="312"/>
      <c r="K14" s="313">
        <f ca="1">SUM(K8:K13)</f>
        <v>0</v>
      </c>
      <c r="L14" s="312"/>
      <c r="M14" s="314">
        <f ca="1">SUM(M8:M13)</f>
        <v>0</v>
      </c>
      <c r="N14" s="315">
        <f ca="1">N8+N9+N10+N11+N12+N13</f>
        <v>0</v>
      </c>
      <c r="O14" s="62"/>
    </row>
    <row r="15" spans="1:16" ht="5.0999999999999996" customHeight="1">
      <c r="A15" s="301"/>
      <c r="B15" s="302"/>
      <c r="C15" s="303"/>
      <c r="D15" s="289"/>
      <c r="E15" s="274"/>
      <c r="F15" s="289"/>
      <c r="G15" s="274"/>
      <c r="H15" s="289"/>
      <c r="I15" s="274"/>
      <c r="J15" s="289"/>
      <c r="K15" s="274"/>
      <c r="L15" s="289"/>
      <c r="M15" s="287"/>
      <c r="N15" s="300"/>
      <c r="O15" s="62"/>
    </row>
    <row r="16" spans="1:16" ht="15" customHeight="1">
      <c r="A16" s="392" t="s">
        <v>27</v>
      </c>
      <c r="B16" s="393"/>
      <c r="C16" s="275"/>
      <c r="D16" s="290"/>
      <c r="E16" s="277"/>
      <c r="F16" s="294"/>
      <c r="G16" s="277"/>
      <c r="H16" s="294"/>
      <c r="I16" s="277"/>
      <c r="J16" s="294"/>
      <c r="K16" s="277"/>
      <c r="L16" s="294"/>
      <c r="M16" s="291"/>
      <c r="N16" s="304"/>
      <c r="O16" s="9"/>
    </row>
    <row r="17" spans="1:15" s="6" customFormat="1" ht="15" customHeight="1">
      <c r="A17" s="409" t="s">
        <v>28</v>
      </c>
      <c r="B17" s="410"/>
      <c r="C17" s="276" t="s">
        <v>29</v>
      </c>
      <c r="D17" s="292"/>
      <c r="E17" s="296" cm="1">
        <f t="array" aca="1" ref="E17" ca="1">SUMPRODUCT(SUMIF(INDIRECT("'"&amp;List&amp;"'!$A$9:$A$74"),$C17,INDIRECT("'"&amp;List&amp;"'!$O$9:$O$74")))</f>
        <v>0</v>
      </c>
      <c r="F17" s="295"/>
      <c r="G17" s="296" cm="1">
        <f t="array" aca="1" ref="G17" ca="1">SUMPRODUCT(SUMIF(INDIRECT("'"&amp;List&amp;"'!$A$9:$A$74"),$C17,INDIRECT("'"&amp;List&amp;"'!$R$9:$R$74")))</f>
        <v>0</v>
      </c>
      <c r="H17" s="295"/>
      <c r="I17" s="296" cm="1">
        <f t="array" aca="1" ref="I17" ca="1">SUMPRODUCT(SUMIF(INDIRECT("'"&amp;List&amp;"'!$A$9:$A$74"),$C17,INDIRECT("'"&amp;List&amp;"'!$U$9:$U$74")))</f>
        <v>0</v>
      </c>
      <c r="J17" s="295"/>
      <c r="K17" s="296" cm="1">
        <f t="array" aca="1" ref="K17" ca="1">SUMPRODUCT(SUMIF(INDIRECT("'"&amp;List&amp;"'!$A$9:$A$74"),$C17,INDIRECT("'"&amp;List&amp;"'!$X$9:$X$74")))</f>
        <v>0</v>
      </c>
      <c r="L17" s="295"/>
      <c r="M17" s="293" cm="1">
        <f t="array" aca="1" ref="M17" ca="1">SUMPRODUCT(SUMIF(INDIRECT("'"&amp;List&amp;"'!$A$9:$A$74"),$C17,INDIRECT("'"&amp;List&amp;"'!$AA$9:$AA$74")))</f>
        <v>0</v>
      </c>
      <c r="N17" s="305">
        <f ca="1">SUM(E17:M17)</f>
        <v>0</v>
      </c>
      <c r="O17" s="70"/>
    </row>
    <row r="18" spans="1:15" s="5" customFormat="1" ht="15" customHeight="1">
      <c r="A18" s="403" t="s">
        <v>30</v>
      </c>
      <c r="B18" s="404"/>
      <c r="C18" s="381" t="s">
        <v>30</v>
      </c>
      <c r="D18" s="382"/>
      <c r="E18" s="383" cm="1">
        <f t="array" aca="1" ref="E18" ca="1">SUMPRODUCT(SUMIF(INDIRECT("'"&amp;List&amp;"'!$A$9:$A$74"),$C18,INDIRECT("'"&amp;List&amp;"'!$O$9:$O$74")))</f>
        <v>0</v>
      </c>
      <c r="F18" s="382"/>
      <c r="G18" s="383" cm="1">
        <f t="array" aca="1" ref="G18" ca="1">SUMPRODUCT(SUMIF(INDIRECT("'"&amp;List&amp;"'!$A$9:$A$74"),$C18,INDIRECT("'"&amp;List&amp;"'!$R$9:$R$74")))</f>
        <v>0</v>
      </c>
      <c r="H18" s="382"/>
      <c r="I18" s="383" cm="1">
        <f t="array" aca="1" ref="I18" ca="1">SUMPRODUCT(SUMIF(INDIRECT("'"&amp;List&amp;"'!$A$9:$A$74"),$C18,INDIRECT("'"&amp;List&amp;"'!$U$9:$U$74")))</f>
        <v>0</v>
      </c>
      <c r="J18" s="382"/>
      <c r="K18" s="383" cm="1">
        <f t="array" aca="1" ref="K18" ca="1">SUMPRODUCT(SUMIF(INDIRECT("'"&amp;List&amp;"'!$A$9:$A$74"),$C18,INDIRECT("'"&amp;List&amp;"'!$X$9:$X$74")))</f>
        <v>0</v>
      </c>
      <c r="L18" s="382"/>
      <c r="M18" s="384" cm="1">
        <f t="array" aca="1" ref="M18" ca="1">SUMPRODUCT(SUMIF(INDIRECT("'"&amp;List&amp;"'!$A$9:$A$74"),$C18,INDIRECT("'"&amp;List&amp;"'!$AA$9:$AA$74")))</f>
        <v>0</v>
      </c>
      <c r="N18" s="385">
        <f ca="1">SUM(E18:M18)</f>
        <v>0</v>
      </c>
      <c r="O18" s="62"/>
    </row>
    <row r="19" spans="1:15" ht="15" customHeight="1">
      <c r="A19" s="394" t="s">
        <v>31</v>
      </c>
      <c r="B19" s="395"/>
      <c r="C19" s="306" t="s">
        <v>31</v>
      </c>
      <c r="D19" s="307"/>
      <c r="E19" s="308" cm="1">
        <f t="array" aca="1" ref="E19" ca="1">SUMPRODUCT(SUMIF(INDIRECT("'"&amp;List&amp;"'!$A$9:$A$74"),$C19,INDIRECT("'"&amp;List&amp;"'!$O$9:$O$74")))</f>
        <v>0</v>
      </c>
      <c r="F19" s="307"/>
      <c r="G19" s="308" cm="1">
        <f t="array" aca="1" ref="G19" ca="1">SUMPRODUCT(SUMIF(INDIRECT("'"&amp;List&amp;"'!$A$9:$A$74"),$C19,INDIRECT("'"&amp;List&amp;"'!$R$9:$R$74")))</f>
        <v>0</v>
      </c>
      <c r="H19" s="307"/>
      <c r="I19" s="308" cm="1">
        <f t="array" aca="1" ref="I19" ca="1">SUMPRODUCT(SUMIF(INDIRECT("'"&amp;List&amp;"'!$A$9:$A$74"),$C19,INDIRECT("'"&amp;List&amp;"'!$U$9:$U$74")))</f>
        <v>0</v>
      </c>
      <c r="J19" s="307"/>
      <c r="K19" s="308" cm="1">
        <f t="array" aca="1" ref="K19" ca="1">SUMPRODUCT(SUMIF(INDIRECT("'"&amp;List&amp;"'!$A$9:$A$74"),$C19,INDIRECT("'"&amp;List&amp;"'!$X$9:$X$74")))</f>
        <v>0</v>
      </c>
      <c r="L19" s="307"/>
      <c r="M19" s="309" cm="1">
        <f t="array" aca="1" ref="M19" ca="1">SUMPRODUCT(SUMIF(INDIRECT("'"&amp;List&amp;"'!$A$9:$A$74"),$C19,INDIRECT("'"&amp;List&amp;"'!$AA$9:$AA$74")))</f>
        <v>0</v>
      </c>
      <c r="N19" s="310">
        <f ca="1">N14+N18</f>
        <v>0</v>
      </c>
      <c r="O19" s="62"/>
    </row>
    <row r="20" spans="1:15">
      <c r="D20" s="27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6"/>
    </row>
    <row r="21" spans="1:15">
      <c r="K21" s="100"/>
      <c r="L21" s="100"/>
    </row>
    <row r="23" spans="1:15">
      <c r="D23" s="1"/>
    </row>
    <row r="28" spans="1:15">
      <c r="A28" s="2" t="s">
        <v>32</v>
      </c>
    </row>
    <row r="29" spans="1:15">
      <c r="A29" s="2" t="s">
        <v>33</v>
      </c>
    </row>
    <row r="30" spans="1:15">
      <c r="A30" s="2" t="s">
        <v>34</v>
      </c>
    </row>
    <row r="31" spans="1:15">
      <c r="A31" s="2" t="s">
        <v>35</v>
      </c>
    </row>
    <row r="32" spans="1:15">
      <c r="A32" s="2" t="s">
        <v>36</v>
      </c>
    </row>
    <row r="33" spans="1:1">
      <c r="A33" s="2" t="s">
        <v>37</v>
      </c>
    </row>
    <row r="34" spans="1:1">
      <c r="A34" s="2" t="s">
        <v>38</v>
      </c>
    </row>
    <row r="35" spans="1:1">
      <c r="A35" s="2" t="s">
        <v>39</v>
      </c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17">
    <mergeCell ref="L6:M6"/>
    <mergeCell ref="D6:E6"/>
    <mergeCell ref="F6:G6"/>
    <mergeCell ref="A6:B7"/>
    <mergeCell ref="A18:B18"/>
    <mergeCell ref="A12:B12"/>
    <mergeCell ref="A8:B8"/>
    <mergeCell ref="A10:B10"/>
    <mergeCell ref="A14:B14"/>
    <mergeCell ref="A17:B17"/>
    <mergeCell ref="A11:B11"/>
    <mergeCell ref="A9:B9"/>
    <mergeCell ref="A13:B13"/>
    <mergeCell ref="A16:B16"/>
    <mergeCell ref="A19:B19"/>
    <mergeCell ref="H6:I6"/>
    <mergeCell ref="J6:K6"/>
  </mergeCells>
  <printOptions horizontalCentered="1" verticalCentered="1"/>
  <pageMargins left="0.25" right="0.25" top="0.75" bottom="0.75" header="0.3" footer="0.3"/>
  <pageSetup scale="5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J11" sqref="J11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 thickBo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ROUND($L44*E44,0)</f>
        <v>0</v>
      </c>
      <c r="P44" s="171"/>
      <c r="Q44" s="216"/>
      <c r="R44" s="173">
        <f>ROUND($L44*F44*(1+$Q$4),0)</f>
        <v>0</v>
      </c>
      <c r="S44" s="171"/>
      <c r="T44" s="216"/>
      <c r="U44" s="173">
        <f>ROUND($L44*G44*((1+$Q$4)^2),0)</f>
        <v>0</v>
      </c>
      <c r="V44" s="171"/>
      <c r="W44" s="216"/>
      <c r="X44" s="173">
        <f>ROUND($L44*H44*((1+$Q$4)^3),0)</f>
        <v>0</v>
      </c>
      <c r="Y44" s="171"/>
      <c r="Z44" s="216"/>
      <c r="AA44" s="173">
        <f>ROUND($L44*I44*((1+$Q$4)^4),0)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ROUND($L45*E45,0)</f>
        <v>0</v>
      </c>
      <c r="P45" s="171"/>
      <c r="Q45" s="172"/>
      <c r="R45" s="173">
        <f>ROUND($L45*F45*(1+$Q$4),0)</f>
        <v>0</v>
      </c>
      <c r="S45" s="171"/>
      <c r="T45" s="172"/>
      <c r="U45" s="173">
        <f>ROUND($L45*G45*((1+$Q$4)^2),0)</f>
        <v>0</v>
      </c>
      <c r="V45" s="171"/>
      <c r="W45" s="172"/>
      <c r="X45" s="173">
        <f>ROUND($L45*H45*((1+$Q$4)^3),0)</f>
        <v>0</v>
      </c>
      <c r="Y45" s="171"/>
      <c r="Z45" s="172"/>
      <c r="AA45" s="173">
        <f>ROUND($L45*I45*((1+$Q$4)^4),0)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 thickBot="1">
      <c r="A73" s="479" t="s">
        <v>30</v>
      </c>
      <c r="B73" s="404"/>
      <c r="C73" s="404"/>
      <c r="D73" s="404"/>
      <c r="E73" s="404"/>
      <c r="F73" s="404"/>
      <c r="G73" s="404"/>
      <c r="H73" s="404"/>
      <c r="I73" s="404"/>
      <c r="J73" s="404"/>
      <c r="K73" s="353" t="s">
        <v>56</v>
      </c>
      <c r="L73" s="354">
        <v>0.58499999999999996</v>
      </c>
      <c r="M73" s="349"/>
      <c r="N73" s="350"/>
      <c r="O73" s="351">
        <f>ROUND(O72*$L$73,0)</f>
        <v>0</v>
      </c>
      <c r="P73" s="349"/>
      <c r="Q73" s="350"/>
      <c r="R73" s="351">
        <f>ROUND(R72*$L$73,0)</f>
        <v>0</v>
      </c>
      <c r="S73" s="349"/>
      <c r="T73" s="350"/>
      <c r="U73" s="351">
        <f>ROUND(U72*$L$73,0)</f>
        <v>0</v>
      </c>
      <c r="V73" s="349"/>
      <c r="W73" s="350"/>
      <c r="X73" s="351">
        <f>ROUND(X72*$L$73,0)</f>
        <v>0</v>
      </c>
      <c r="Y73" s="349"/>
      <c r="Z73" s="350"/>
      <c r="AA73" s="351">
        <f>ROUND(AA72*$L$73,0)</f>
        <v>0</v>
      </c>
      <c r="AB73" s="352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80:O80"/>
    <mergeCell ref="A72:L72"/>
    <mergeCell ref="A73:J73"/>
    <mergeCell ref="A76:I76"/>
    <mergeCell ref="A77:I77"/>
    <mergeCell ref="A78:O78"/>
    <mergeCell ref="A79:O79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J57:L57"/>
    <mergeCell ref="J58:L58"/>
    <mergeCell ref="J59:L59"/>
    <mergeCell ref="J60:L60"/>
    <mergeCell ref="B61:E61"/>
    <mergeCell ref="J61:L61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AD6:AH7"/>
    <mergeCell ref="AI6:AI7"/>
    <mergeCell ref="AJ6:AJ7"/>
    <mergeCell ref="A19:L19"/>
    <mergeCell ref="A20:J20"/>
    <mergeCell ref="P6:R6"/>
    <mergeCell ref="S6:U6"/>
    <mergeCell ref="V6:X6"/>
    <mergeCell ref="A28:L28"/>
    <mergeCell ref="Y6:AA6"/>
    <mergeCell ref="A21:AB21"/>
    <mergeCell ref="A23:L23"/>
    <mergeCell ref="A24:L24"/>
    <mergeCell ref="A25:L25"/>
    <mergeCell ref="A26:AB26"/>
    <mergeCell ref="A6:A7"/>
    <mergeCell ref="B6:B7"/>
    <mergeCell ref="C6:C7"/>
    <mergeCell ref="E6:I7"/>
    <mergeCell ref="M6:O6"/>
  </mergeCells>
  <conditionalFormatting sqref="E9:I18">
    <cfRule type="expression" dxfId="56" priority="1">
      <formula>$D9="sum"</formula>
    </cfRule>
    <cfRule type="expression" dxfId="55" priority="2">
      <formula>$D9="acad"</formula>
    </cfRule>
    <cfRule type="expression" dxfId="54" priority="3">
      <formula>$D9="cal"</formula>
    </cfRule>
    <cfRule type="expression" dxfId="53" priority="4">
      <formula>$D9="hourly"</formula>
    </cfRule>
    <cfRule type="expression" dxfId="52" priority="5">
      <formula>$D9="grad"</formula>
    </cfRule>
  </conditionalFormatting>
  <conditionalFormatting sqref="J77:N77">
    <cfRule type="cellIs" dxfId="51" priority="33" operator="greaterThan">
      <formula>500000</formula>
    </cfRule>
  </conditionalFormatting>
  <conditionalFormatting sqref="L9:L18">
    <cfRule type="expression" dxfId="50" priority="31" stopIfTrue="1">
      <formula>$K9="grad"</formula>
    </cfRule>
    <cfRule type="expression" dxfId="49" priority="32">
      <formula>$K9&lt;&gt;"grad"</formula>
    </cfRule>
  </conditionalFormatting>
  <hyperlinks>
    <hyperlink ref="A79" r:id="rId1" xr:uid="{00000000-0004-0000-0100-000000000000}"/>
    <hyperlink ref="K73" r:id="rId2" xr:uid="{00000000-0004-0000-0100-000001000000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Calculations'!$A$4:$J$4</xm:f>
          </x14:formula1>
          <xm:sqref>K9:K18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K9" sqref="K9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 thickBo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ROUND($L$44*E44,0)</f>
        <v>0</v>
      </c>
      <c r="P44" s="171"/>
      <c r="Q44" s="216"/>
      <c r="R44" s="173">
        <f>ROUND($L$44*F44*(1+$Q$4),0)</f>
        <v>0</v>
      </c>
      <c r="S44" s="171"/>
      <c r="T44" s="216"/>
      <c r="U44" s="173">
        <f>ROUND($L$44*G44*((1+$Q$4)^2),0)</f>
        <v>0</v>
      </c>
      <c r="V44" s="171"/>
      <c r="W44" s="216"/>
      <c r="X44" s="173">
        <f>ROUND($L$44*H44*((1+$Q$4)^3),0)</f>
        <v>0</v>
      </c>
      <c r="Y44" s="171"/>
      <c r="Z44" s="216"/>
      <c r="AA44" s="173">
        <f>ROUND($L$44*I44*((1+$Q$4)^4),0)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ROUND($L$45*E45,0)</f>
        <v>0</v>
      </c>
      <c r="P45" s="171"/>
      <c r="Q45" s="172"/>
      <c r="R45" s="173">
        <f>ROUND($L$45*F45*(1+$Q$4),0)</f>
        <v>0</v>
      </c>
      <c r="S45" s="171"/>
      <c r="T45" s="172"/>
      <c r="U45" s="173">
        <f>ROUND($L$45*G45*((1+$Q$4)^2),0)</f>
        <v>0</v>
      </c>
      <c r="V45" s="171"/>
      <c r="W45" s="172"/>
      <c r="X45" s="173">
        <f>ROUND($L$45*H45*((1+$Q$4)^3),0)</f>
        <v>0</v>
      </c>
      <c r="Y45" s="171"/>
      <c r="Z45" s="172"/>
      <c r="AA45" s="173">
        <f>ROUND($L$45*I45*((1+$Q$4)^4),0)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>
      <c r="A73" s="490" t="s">
        <v>30</v>
      </c>
      <c r="B73" s="491"/>
      <c r="C73" s="491"/>
      <c r="D73" s="491"/>
      <c r="E73" s="491"/>
      <c r="F73" s="491"/>
      <c r="G73" s="491"/>
      <c r="H73" s="491"/>
      <c r="I73" s="491"/>
      <c r="J73" s="491"/>
      <c r="K73" s="353" t="s">
        <v>56</v>
      </c>
      <c r="L73" s="376">
        <v>0.58499999999999996</v>
      </c>
      <c r="M73" s="377"/>
      <c r="N73" s="378"/>
      <c r="O73" s="379">
        <f>ROUND(O72*$L$73,0)</f>
        <v>0</v>
      </c>
      <c r="P73" s="377"/>
      <c r="Q73" s="378"/>
      <c r="R73" s="379">
        <f>ROUND(R72*$L$73,0)</f>
        <v>0</v>
      </c>
      <c r="S73" s="377"/>
      <c r="T73" s="378"/>
      <c r="U73" s="379">
        <f>ROUND(U72*$L$73,0)</f>
        <v>0</v>
      </c>
      <c r="V73" s="377"/>
      <c r="W73" s="378"/>
      <c r="X73" s="379">
        <f>ROUND(X72*$L$73,0)</f>
        <v>0</v>
      </c>
      <c r="Y73" s="377"/>
      <c r="Z73" s="378"/>
      <c r="AA73" s="379">
        <f>ROUND(AA72*$L$73,0)</f>
        <v>0</v>
      </c>
      <c r="AB73" s="380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80:O80"/>
    <mergeCell ref="A72:L72"/>
    <mergeCell ref="A73:J73"/>
    <mergeCell ref="A76:I76"/>
    <mergeCell ref="A77:I77"/>
    <mergeCell ref="A78:O78"/>
    <mergeCell ref="A79:O79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J57:L57"/>
    <mergeCell ref="J58:L58"/>
    <mergeCell ref="J59:L59"/>
    <mergeCell ref="J60:L60"/>
    <mergeCell ref="B61:E61"/>
    <mergeCell ref="J61:L61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AD6:AH7"/>
    <mergeCell ref="AI6:AI7"/>
    <mergeCell ref="AJ6:AJ7"/>
    <mergeCell ref="A19:L19"/>
    <mergeCell ref="A20:J20"/>
    <mergeCell ref="P6:R6"/>
    <mergeCell ref="S6:U6"/>
    <mergeCell ref="V6:X6"/>
    <mergeCell ref="A28:L28"/>
    <mergeCell ref="Y6:AA6"/>
    <mergeCell ref="A21:AB21"/>
    <mergeCell ref="A23:L23"/>
    <mergeCell ref="A24:L24"/>
    <mergeCell ref="A25:L25"/>
    <mergeCell ref="A26:AB26"/>
    <mergeCell ref="A6:A7"/>
    <mergeCell ref="B6:B7"/>
    <mergeCell ref="C6:C7"/>
    <mergeCell ref="E6:I7"/>
    <mergeCell ref="M6:O6"/>
  </mergeCells>
  <conditionalFormatting sqref="E9:I18">
    <cfRule type="expression" dxfId="48" priority="3">
      <formula>$D9="sum"</formula>
    </cfRule>
    <cfRule type="expression" dxfId="47" priority="4">
      <formula>$D9="acad"</formula>
    </cfRule>
    <cfRule type="expression" dxfId="46" priority="5">
      <formula>$D9="cal"</formula>
    </cfRule>
    <cfRule type="expression" dxfId="45" priority="6">
      <formula>$D9="hourly"</formula>
    </cfRule>
    <cfRule type="expression" dxfId="44" priority="7">
      <formula>$D9="grad"</formula>
    </cfRule>
  </conditionalFormatting>
  <conditionalFormatting sqref="J77:N77">
    <cfRule type="cellIs" dxfId="43" priority="35" operator="greaterThan">
      <formula>500000</formula>
    </cfRule>
  </conditionalFormatting>
  <conditionalFormatting sqref="L9:L18">
    <cfRule type="expression" dxfId="42" priority="1" stopIfTrue="1">
      <formula>$K9="grad"</formula>
    </cfRule>
    <cfRule type="expression" dxfId="41" priority="2">
      <formula>$K9&lt;&gt;"grad"</formula>
    </cfRule>
  </conditionalFormatting>
  <hyperlinks>
    <hyperlink ref="A79" r:id="rId1" xr:uid="{00000000-0004-0000-0200-000000000000}"/>
    <hyperlink ref="K73" r:id="rId2" xr:uid="{EBBA5F47-B393-4658-8CC4-4253CCD27E70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D9:D18</xm:sqref>
        </x14:dataValidation>
        <x14:dataValidation type="list" allowBlank="1" showInputMessage="1" showErrorMessage="1" xr:uid="{00000000-0002-0000-0200-000001000000}">
          <x14:formula1>
            <xm:f>'Additional Calculations'!$A$4:$J$4</xm:f>
          </x14:formula1>
          <xm:sqref>K9:K18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B14" sqref="B14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ROUND($L$44*E44,0)</f>
        <v>0</v>
      </c>
      <c r="P44" s="171"/>
      <c r="Q44" s="216"/>
      <c r="R44" s="173">
        <f>ROUND($L$44*F44*(1+$Q$4),0)</f>
        <v>0</v>
      </c>
      <c r="S44" s="171"/>
      <c r="T44" s="216"/>
      <c r="U44" s="173">
        <f>ROUND($L$44*G44*((1+$Q$4)^2),0)</f>
        <v>0</v>
      </c>
      <c r="V44" s="171"/>
      <c r="W44" s="216"/>
      <c r="X44" s="173">
        <f>ROUND($L$44*H44*((1+$Q$4)^3),0)</f>
        <v>0</v>
      </c>
      <c r="Y44" s="171"/>
      <c r="Z44" s="216"/>
      <c r="AA44" s="173">
        <f>ROUND($L$44*I44*((1+$Q$4)^4),0)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ROUND($L$45*E45,0)</f>
        <v>0</v>
      </c>
      <c r="P45" s="171"/>
      <c r="Q45" s="172"/>
      <c r="R45" s="173">
        <f>ROUND($L$45*F45*(1+$Q$4),0)</f>
        <v>0</v>
      </c>
      <c r="S45" s="171"/>
      <c r="T45" s="172"/>
      <c r="U45" s="173">
        <f>ROUND($L$45*G45*((1+$Q$4)^2),0)</f>
        <v>0</v>
      </c>
      <c r="V45" s="171"/>
      <c r="W45" s="172"/>
      <c r="X45" s="173">
        <f>ROUND($L$45*H45*((1+$Q$4)^3),0)</f>
        <v>0</v>
      </c>
      <c r="Y45" s="171"/>
      <c r="Z45" s="172"/>
      <c r="AA45" s="173">
        <f>ROUND($L$45*I45*((1+$Q$4)^4),0)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>
      <c r="A73" s="490" t="s">
        <v>30</v>
      </c>
      <c r="B73" s="491"/>
      <c r="C73" s="491"/>
      <c r="D73" s="491"/>
      <c r="E73" s="491"/>
      <c r="F73" s="491"/>
      <c r="G73" s="491"/>
      <c r="H73" s="491"/>
      <c r="I73" s="491"/>
      <c r="J73" s="491"/>
      <c r="K73" s="353" t="s">
        <v>56</v>
      </c>
      <c r="L73" s="376">
        <v>0.58499999999999996</v>
      </c>
      <c r="M73" s="377"/>
      <c r="N73" s="378"/>
      <c r="O73" s="379">
        <f>ROUND(O72*$L$73,0)</f>
        <v>0</v>
      </c>
      <c r="P73" s="377"/>
      <c r="Q73" s="378"/>
      <c r="R73" s="379">
        <f>ROUND(R72*$L$73,0)</f>
        <v>0</v>
      </c>
      <c r="S73" s="377"/>
      <c r="T73" s="378"/>
      <c r="U73" s="379">
        <f>ROUND(U72*$L$73,0)</f>
        <v>0</v>
      </c>
      <c r="V73" s="377"/>
      <c r="W73" s="378"/>
      <c r="X73" s="379">
        <f>ROUND(X72*$L$73,0)</f>
        <v>0</v>
      </c>
      <c r="Y73" s="377"/>
      <c r="Z73" s="378"/>
      <c r="AA73" s="379">
        <f>ROUND(AA72*$L$73,0)</f>
        <v>0</v>
      </c>
      <c r="AB73" s="380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80:O80"/>
    <mergeCell ref="A72:L72"/>
    <mergeCell ref="A73:J73"/>
    <mergeCell ref="A76:I76"/>
    <mergeCell ref="A77:I77"/>
    <mergeCell ref="A78:O78"/>
    <mergeCell ref="A79:O79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J57:L57"/>
    <mergeCell ref="J58:L58"/>
    <mergeCell ref="J59:L59"/>
    <mergeCell ref="J60:L60"/>
    <mergeCell ref="B61:E61"/>
    <mergeCell ref="J61:L61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AD6:AH7"/>
    <mergeCell ref="AI6:AI7"/>
    <mergeCell ref="AJ6:AJ7"/>
    <mergeCell ref="A19:L19"/>
    <mergeCell ref="A20:J20"/>
    <mergeCell ref="P6:R6"/>
    <mergeCell ref="S6:U6"/>
    <mergeCell ref="V6:X6"/>
    <mergeCell ref="A28:L28"/>
    <mergeCell ref="Y6:AA6"/>
    <mergeCell ref="A21:AB21"/>
    <mergeCell ref="A23:L23"/>
    <mergeCell ref="A24:L24"/>
    <mergeCell ref="A25:L25"/>
    <mergeCell ref="A26:AB26"/>
    <mergeCell ref="A6:A7"/>
    <mergeCell ref="B6:B7"/>
    <mergeCell ref="C6:C7"/>
    <mergeCell ref="E6:I7"/>
    <mergeCell ref="M6:O6"/>
  </mergeCells>
  <conditionalFormatting sqref="E9:I18">
    <cfRule type="expression" dxfId="40" priority="3">
      <formula>$D9="sum"</formula>
    </cfRule>
    <cfRule type="expression" dxfId="39" priority="4">
      <formula>$D9="acad"</formula>
    </cfRule>
    <cfRule type="expression" dxfId="38" priority="5">
      <formula>$D9="cal"</formula>
    </cfRule>
    <cfRule type="expression" dxfId="37" priority="6">
      <formula>$D9="hourly"</formula>
    </cfRule>
    <cfRule type="expression" dxfId="36" priority="7">
      <formula>$D9="grad"</formula>
    </cfRule>
  </conditionalFormatting>
  <conditionalFormatting sqref="J77:N77">
    <cfRule type="cellIs" dxfId="35" priority="35" operator="greaterThan">
      <formula>500000</formula>
    </cfRule>
  </conditionalFormatting>
  <conditionalFormatting sqref="L9:L18">
    <cfRule type="expression" dxfId="34" priority="1" stopIfTrue="1">
      <formula>$K9="grad"</formula>
    </cfRule>
    <cfRule type="expression" dxfId="33" priority="2">
      <formula>$K9&lt;&gt;"grad"</formula>
    </cfRule>
  </conditionalFormatting>
  <hyperlinks>
    <hyperlink ref="A79" r:id="rId1" xr:uid="{00000000-0004-0000-0300-000000000000}"/>
    <hyperlink ref="K73" r:id="rId2" xr:uid="{23261DC1-A17C-465A-9980-3941BFA4562A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'Additional Calculations'!$A$4:$J$4</xm:f>
          </x14:formula1>
          <xm:sqref>K9:K18</xm:sqref>
        </x14:dataValidation>
        <x14:dataValidation type="list" allowBlank="1" showInputMessage="1" showErrorMessage="1" xr:uid="{00000000-0002-0000-0300-000001000000}">
          <x14:formula1>
            <xm:f>'Additional Calculations'!$A$2:$E$2</xm:f>
          </x14:formula1>
          <xm:sqref>D9:D18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B4" sqref="B4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 thickBo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ROUND($L$44*E44,0)</f>
        <v>0</v>
      </c>
      <c r="P44" s="171"/>
      <c r="Q44" s="216"/>
      <c r="R44" s="173">
        <f>ROUND($L$44*F44*(1+$Q$4),0)</f>
        <v>0</v>
      </c>
      <c r="S44" s="171"/>
      <c r="T44" s="216"/>
      <c r="U44" s="173">
        <f>ROUND($L$44*G44*((1+$Q$4)^2),0)</f>
        <v>0</v>
      </c>
      <c r="V44" s="171"/>
      <c r="W44" s="216"/>
      <c r="X44" s="173">
        <f>ROUND($L$44*H44*((1+$Q$4)^3),0)</f>
        <v>0</v>
      </c>
      <c r="Y44" s="171"/>
      <c r="Z44" s="216"/>
      <c r="AA44" s="173">
        <f>ROUND($L$44*I44*((1+$Q$4)^4),0)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ROUND($L$45*E45,0)</f>
        <v>0</v>
      </c>
      <c r="P45" s="171"/>
      <c r="Q45" s="172"/>
      <c r="R45" s="173">
        <f>ROUND($L$45*F45*(1+$Q$4),0)</f>
        <v>0</v>
      </c>
      <c r="S45" s="171"/>
      <c r="T45" s="172"/>
      <c r="U45" s="173">
        <f>ROUND($L$45*G45*((1+$Q$4)^2),0)</f>
        <v>0</v>
      </c>
      <c r="V45" s="171"/>
      <c r="W45" s="172"/>
      <c r="X45" s="173">
        <f>ROUND($L$45*H45*((1+$Q$4)^3),0)</f>
        <v>0</v>
      </c>
      <c r="Y45" s="171"/>
      <c r="Z45" s="172"/>
      <c r="AA45" s="173">
        <f>ROUND($L$45*I45*((1+$Q$4)^4),0)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>
      <c r="A73" s="490" t="s">
        <v>30</v>
      </c>
      <c r="B73" s="491"/>
      <c r="C73" s="491"/>
      <c r="D73" s="491"/>
      <c r="E73" s="491"/>
      <c r="F73" s="491"/>
      <c r="G73" s="491"/>
      <c r="H73" s="491"/>
      <c r="I73" s="491"/>
      <c r="J73" s="491"/>
      <c r="K73" s="353" t="s">
        <v>56</v>
      </c>
      <c r="L73" s="376">
        <v>0.58499999999999996</v>
      </c>
      <c r="M73" s="377"/>
      <c r="N73" s="378"/>
      <c r="O73" s="379">
        <f>ROUND(O72*$L$73,0)</f>
        <v>0</v>
      </c>
      <c r="P73" s="377"/>
      <c r="Q73" s="378"/>
      <c r="R73" s="379">
        <f>ROUND(R72*$L$73,0)</f>
        <v>0</v>
      </c>
      <c r="S73" s="377"/>
      <c r="T73" s="378"/>
      <c r="U73" s="379">
        <f>ROUND(U72*$L$73,0)</f>
        <v>0</v>
      </c>
      <c r="V73" s="377"/>
      <c r="W73" s="378"/>
      <c r="X73" s="379">
        <f>ROUND(X72*$L$73,0)</f>
        <v>0</v>
      </c>
      <c r="Y73" s="377"/>
      <c r="Z73" s="378"/>
      <c r="AA73" s="379">
        <f>ROUND(AA72*$L$73,0)</f>
        <v>0</v>
      </c>
      <c r="AB73" s="380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80:O80"/>
    <mergeCell ref="A72:L72"/>
    <mergeCell ref="A73:J73"/>
    <mergeCell ref="A76:I76"/>
    <mergeCell ref="A77:I77"/>
    <mergeCell ref="A78:O78"/>
    <mergeCell ref="A79:O79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J57:L57"/>
    <mergeCell ref="J58:L58"/>
    <mergeCell ref="J59:L59"/>
    <mergeCell ref="J60:L60"/>
    <mergeCell ref="B61:E61"/>
    <mergeCell ref="J61:L61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AD6:AH7"/>
    <mergeCell ref="AI6:AI7"/>
    <mergeCell ref="AJ6:AJ7"/>
    <mergeCell ref="A19:L19"/>
    <mergeCell ref="A20:J20"/>
    <mergeCell ref="P6:R6"/>
    <mergeCell ref="S6:U6"/>
    <mergeCell ref="V6:X6"/>
    <mergeCell ref="A28:L28"/>
    <mergeCell ref="Y6:AA6"/>
    <mergeCell ref="A21:AB21"/>
    <mergeCell ref="A23:L23"/>
    <mergeCell ref="A24:L24"/>
    <mergeCell ref="A25:L25"/>
    <mergeCell ref="A26:AB26"/>
    <mergeCell ref="A6:A7"/>
    <mergeCell ref="B6:B7"/>
    <mergeCell ref="C6:C7"/>
    <mergeCell ref="E6:I7"/>
    <mergeCell ref="M6:O6"/>
  </mergeCells>
  <conditionalFormatting sqref="E9:I18">
    <cfRule type="expression" dxfId="32" priority="3">
      <formula>$D9="sum"</formula>
    </cfRule>
    <cfRule type="expression" dxfId="31" priority="4">
      <formula>$D9="acad"</formula>
    </cfRule>
    <cfRule type="expression" dxfId="30" priority="5">
      <formula>$D9="cal"</formula>
    </cfRule>
    <cfRule type="expression" dxfId="29" priority="6">
      <formula>$D9="hourly"</formula>
    </cfRule>
    <cfRule type="expression" dxfId="28" priority="7">
      <formula>$D9="grad"</formula>
    </cfRule>
  </conditionalFormatting>
  <conditionalFormatting sqref="J77:N77">
    <cfRule type="cellIs" dxfId="27" priority="35" operator="greaterThan">
      <formula>500000</formula>
    </cfRule>
  </conditionalFormatting>
  <conditionalFormatting sqref="L9:L18">
    <cfRule type="expression" dxfId="26" priority="1" stopIfTrue="1">
      <formula>$K9="grad"</formula>
    </cfRule>
    <cfRule type="expression" dxfId="25" priority="2">
      <formula>$K9&lt;&gt;"grad"</formula>
    </cfRule>
  </conditionalFormatting>
  <hyperlinks>
    <hyperlink ref="A79" r:id="rId1" xr:uid="{00000000-0004-0000-0400-000000000000}"/>
    <hyperlink ref="K73" r:id="rId2" xr:uid="{657C0F75-A50C-4900-BF1B-46A785D56B52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'Additional Calculations'!$A$2:$E$2</xm:f>
          </x14:formula1>
          <xm:sqref>D9:D18</xm:sqref>
        </x14:dataValidation>
        <x14:dataValidation type="list" allowBlank="1" showInputMessage="1" showErrorMessage="1" xr:uid="{00000000-0002-0000-0400-000001000000}">
          <x14:formula1>
            <xm:f>'Additional Calculations'!$A$4:$J$4</xm:f>
          </x14:formula1>
          <xm:sqref>K9:K18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B4" sqref="B4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 thickBo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ROUND($L$44*E44,0)</f>
        <v>0</v>
      </c>
      <c r="P44" s="171"/>
      <c r="Q44" s="216"/>
      <c r="R44" s="173">
        <f>ROUND($L$44*F44*(1+$Q$4),0)</f>
        <v>0</v>
      </c>
      <c r="S44" s="171"/>
      <c r="T44" s="216"/>
      <c r="U44" s="173">
        <f>ROUND($L$44*G44*((1+$Q$4)^2),0)</f>
        <v>0</v>
      </c>
      <c r="V44" s="171"/>
      <c r="W44" s="216"/>
      <c r="X44" s="173">
        <f>ROUND($L$44*H44*((1+$Q$4)^3),0)</f>
        <v>0</v>
      </c>
      <c r="Y44" s="171"/>
      <c r="Z44" s="216"/>
      <c r="AA44" s="173">
        <f>ROUND($L$44*I44*((1+$Q$4)^4),0)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ROUND($L$45*E45,0)</f>
        <v>0</v>
      </c>
      <c r="P45" s="171"/>
      <c r="Q45" s="172"/>
      <c r="R45" s="173">
        <f>ROUND($L$45*F45*(1+$Q$4),0)</f>
        <v>0</v>
      </c>
      <c r="S45" s="171"/>
      <c r="T45" s="172"/>
      <c r="U45" s="173">
        <f>ROUND($L$45*G45*((1+$Q$4)^2),0)</f>
        <v>0</v>
      </c>
      <c r="V45" s="171"/>
      <c r="W45" s="172"/>
      <c r="X45" s="173">
        <f>ROUND($L$45*H45*((1+$Q$4)^3),0)</f>
        <v>0</v>
      </c>
      <c r="Y45" s="171"/>
      <c r="Z45" s="172"/>
      <c r="AA45" s="173">
        <f>ROUND($L$45*I45*((1+$Q$4)^4),0)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>
      <c r="A73" s="490" t="s">
        <v>30</v>
      </c>
      <c r="B73" s="491"/>
      <c r="C73" s="491"/>
      <c r="D73" s="491"/>
      <c r="E73" s="491"/>
      <c r="F73" s="491"/>
      <c r="G73" s="491"/>
      <c r="H73" s="491"/>
      <c r="I73" s="491"/>
      <c r="J73" s="491"/>
      <c r="K73" s="353" t="s">
        <v>56</v>
      </c>
      <c r="L73" s="376">
        <v>0.58499999999999996</v>
      </c>
      <c r="M73" s="377"/>
      <c r="N73" s="378"/>
      <c r="O73" s="379">
        <f>ROUND(O72*$L$73,0)</f>
        <v>0</v>
      </c>
      <c r="P73" s="377"/>
      <c r="Q73" s="378"/>
      <c r="R73" s="379">
        <f>ROUND(R72*$L$73,0)</f>
        <v>0</v>
      </c>
      <c r="S73" s="377"/>
      <c r="T73" s="378"/>
      <c r="U73" s="379">
        <f>ROUND(U72*$L$73,0)</f>
        <v>0</v>
      </c>
      <c r="V73" s="377"/>
      <c r="W73" s="378"/>
      <c r="X73" s="379">
        <f>ROUND(X72*$L$73,0)</f>
        <v>0</v>
      </c>
      <c r="Y73" s="377"/>
      <c r="Z73" s="378"/>
      <c r="AA73" s="379">
        <f>ROUND(AA72*$L$73,0)</f>
        <v>0</v>
      </c>
      <c r="AB73" s="380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80:O80"/>
    <mergeCell ref="A72:L72"/>
    <mergeCell ref="A73:J73"/>
    <mergeCell ref="A76:I76"/>
    <mergeCell ref="A77:I77"/>
    <mergeCell ref="A78:O78"/>
    <mergeCell ref="A79:O79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J57:L57"/>
    <mergeCell ref="J58:L58"/>
    <mergeCell ref="J59:L59"/>
    <mergeCell ref="J60:L60"/>
    <mergeCell ref="B61:E61"/>
    <mergeCell ref="J61:L61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AD6:AH7"/>
    <mergeCell ref="AI6:AI7"/>
    <mergeCell ref="AJ6:AJ7"/>
    <mergeCell ref="A19:L19"/>
    <mergeCell ref="A20:J20"/>
    <mergeCell ref="P6:R6"/>
    <mergeCell ref="S6:U6"/>
    <mergeCell ref="V6:X6"/>
    <mergeCell ref="A28:L28"/>
    <mergeCell ref="Y6:AA6"/>
    <mergeCell ref="A21:AB21"/>
    <mergeCell ref="A23:L23"/>
    <mergeCell ref="A24:L24"/>
    <mergeCell ref="A25:L25"/>
    <mergeCell ref="A26:AB26"/>
    <mergeCell ref="A6:A7"/>
    <mergeCell ref="B6:B7"/>
    <mergeCell ref="C6:C7"/>
    <mergeCell ref="E6:I7"/>
    <mergeCell ref="M6:O6"/>
  </mergeCells>
  <conditionalFormatting sqref="E9:I18">
    <cfRule type="expression" dxfId="24" priority="3">
      <formula>$D9="sum"</formula>
    </cfRule>
    <cfRule type="expression" dxfId="23" priority="4">
      <formula>$D9="acad"</formula>
    </cfRule>
    <cfRule type="expression" dxfId="22" priority="5">
      <formula>$D9="cal"</formula>
    </cfRule>
    <cfRule type="expression" dxfId="21" priority="6">
      <formula>$D9="hourly"</formula>
    </cfRule>
    <cfRule type="expression" dxfId="20" priority="7">
      <formula>$D9="grad"</formula>
    </cfRule>
  </conditionalFormatting>
  <conditionalFormatting sqref="J77:N77">
    <cfRule type="cellIs" dxfId="19" priority="35" operator="greaterThan">
      <formula>500000</formula>
    </cfRule>
  </conditionalFormatting>
  <conditionalFormatting sqref="L9:L18">
    <cfRule type="expression" dxfId="18" priority="1" stopIfTrue="1">
      <formula>$K9="grad"</formula>
    </cfRule>
    <cfRule type="expression" dxfId="17" priority="2">
      <formula>$K9&lt;&gt;"grad"</formula>
    </cfRule>
  </conditionalFormatting>
  <hyperlinks>
    <hyperlink ref="A79" r:id="rId1" xr:uid="{00000000-0004-0000-0500-000000000000}"/>
    <hyperlink ref="K73" r:id="rId2" xr:uid="{224DC6B9-8304-433C-8DC5-81ACBA7CF62D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'Additional Calculations'!$A$4:$J$4</xm:f>
          </x14:formula1>
          <xm:sqref>K9:K18</xm:sqref>
        </x14:dataValidation>
        <x14:dataValidation type="list" allowBlank="1" showInputMessage="1" showErrorMessage="1" xr:uid="{00000000-0002-0000-0500-000001000000}">
          <x14:formula1>
            <xm:f>'Additional Calculations'!$A$2:$E$2</xm:f>
          </x14:formula1>
          <xm:sqref>D9:D18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R85" sqref="R85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 thickBo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ROUND($L$44*E44,0)</f>
        <v>0</v>
      </c>
      <c r="P44" s="171"/>
      <c r="Q44" s="216"/>
      <c r="R44" s="173">
        <f>ROUND($L$44*F44*(1+$Q$4),0)</f>
        <v>0</v>
      </c>
      <c r="S44" s="171"/>
      <c r="T44" s="216"/>
      <c r="U44" s="173">
        <f>ROUND($L$44*G44*((1+$Q$4)^2),0)</f>
        <v>0</v>
      </c>
      <c r="V44" s="171"/>
      <c r="W44" s="216"/>
      <c r="X44" s="173">
        <f>ROUND($L$44*H44*((1+$Q$4)^3),0)</f>
        <v>0</v>
      </c>
      <c r="Y44" s="171"/>
      <c r="Z44" s="216"/>
      <c r="AA44" s="173">
        <f>ROUND($L$44*I44*((1+$Q$4)^4),0)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ROUND($L$45*E45,0)</f>
        <v>0</v>
      </c>
      <c r="P45" s="171"/>
      <c r="Q45" s="172"/>
      <c r="R45" s="173">
        <f>ROUND($L$45*F45*(1+$Q$4),0)</f>
        <v>0</v>
      </c>
      <c r="S45" s="171"/>
      <c r="T45" s="172"/>
      <c r="U45" s="173">
        <f>ROUND($L$45*G45*((1+$Q$4)^2),0)</f>
        <v>0</v>
      </c>
      <c r="V45" s="171"/>
      <c r="W45" s="172"/>
      <c r="X45" s="173">
        <f>ROUND($L$45*H45*((1+$Q$4)^3),0)</f>
        <v>0</v>
      </c>
      <c r="Y45" s="171"/>
      <c r="Z45" s="172"/>
      <c r="AA45" s="173">
        <f>ROUND($L$45*I45*((1+$Q$4)^4),0)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>
      <c r="A73" s="479" t="s">
        <v>30</v>
      </c>
      <c r="B73" s="404"/>
      <c r="C73" s="404"/>
      <c r="D73" s="404"/>
      <c r="E73" s="404"/>
      <c r="F73" s="404"/>
      <c r="G73" s="404"/>
      <c r="H73" s="404"/>
      <c r="I73" s="404"/>
      <c r="J73" s="404"/>
      <c r="K73" s="353" t="s">
        <v>56</v>
      </c>
      <c r="L73" s="354">
        <v>0.58499999999999996</v>
      </c>
      <c r="M73" s="349"/>
      <c r="N73" s="350"/>
      <c r="O73" s="351">
        <f>ROUND(O72*$L$73,0)</f>
        <v>0</v>
      </c>
      <c r="P73" s="349"/>
      <c r="Q73" s="350"/>
      <c r="R73" s="351">
        <f>ROUND(R72*$L$73,0)</f>
        <v>0</v>
      </c>
      <c r="S73" s="349"/>
      <c r="T73" s="350"/>
      <c r="U73" s="351">
        <f>ROUND(U72*$L$73,0)</f>
        <v>0</v>
      </c>
      <c r="V73" s="349"/>
      <c r="W73" s="350"/>
      <c r="X73" s="351">
        <f>ROUND(X72*$L$73,0)</f>
        <v>0</v>
      </c>
      <c r="Y73" s="349"/>
      <c r="Z73" s="350"/>
      <c r="AA73" s="351">
        <f>ROUND(AA72*$L$73,0)</f>
        <v>0</v>
      </c>
      <c r="AB73" s="352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80:O80"/>
    <mergeCell ref="A72:L72"/>
    <mergeCell ref="A73:J73"/>
    <mergeCell ref="A76:I76"/>
    <mergeCell ref="A77:I77"/>
    <mergeCell ref="A78:O78"/>
    <mergeCell ref="A79:O79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J57:L57"/>
    <mergeCell ref="J58:L58"/>
    <mergeCell ref="J59:L59"/>
    <mergeCell ref="J60:L60"/>
    <mergeCell ref="B61:E61"/>
    <mergeCell ref="J61:L61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AD6:AH7"/>
    <mergeCell ref="AI6:AI7"/>
    <mergeCell ref="AJ6:AJ7"/>
    <mergeCell ref="A19:L19"/>
    <mergeCell ref="A20:J20"/>
    <mergeCell ref="P6:R6"/>
    <mergeCell ref="S6:U6"/>
    <mergeCell ref="V6:X6"/>
    <mergeCell ref="A28:L28"/>
    <mergeCell ref="Y6:AA6"/>
    <mergeCell ref="A21:AB21"/>
    <mergeCell ref="A23:L23"/>
    <mergeCell ref="A24:L24"/>
    <mergeCell ref="A25:L25"/>
    <mergeCell ref="A26:AB26"/>
    <mergeCell ref="A6:A7"/>
    <mergeCell ref="B6:B7"/>
    <mergeCell ref="C6:C7"/>
    <mergeCell ref="E6:I7"/>
    <mergeCell ref="M6:O6"/>
  </mergeCells>
  <conditionalFormatting sqref="E9:I18">
    <cfRule type="expression" dxfId="16" priority="3">
      <formula>$D9="sum"</formula>
    </cfRule>
    <cfRule type="expression" dxfId="15" priority="4">
      <formula>$D9="acad"</formula>
    </cfRule>
    <cfRule type="expression" dxfId="14" priority="5">
      <formula>$D9="cal"</formula>
    </cfRule>
    <cfRule type="expression" dxfId="13" priority="6">
      <formula>$D9="hourly"</formula>
    </cfRule>
    <cfRule type="expression" dxfId="12" priority="7">
      <formula>$D9="grad"</formula>
    </cfRule>
  </conditionalFormatting>
  <conditionalFormatting sqref="J77:N77">
    <cfRule type="cellIs" dxfId="11" priority="35" operator="greaterThan">
      <formula>500000</formula>
    </cfRule>
  </conditionalFormatting>
  <conditionalFormatting sqref="L9:L18">
    <cfRule type="expression" dxfId="10" priority="1" stopIfTrue="1">
      <formula>$K9="grad"</formula>
    </cfRule>
    <cfRule type="expression" dxfId="9" priority="2">
      <formula>$K9&lt;&gt;"grad"</formula>
    </cfRule>
  </conditionalFormatting>
  <hyperlinks>
    <hyperlink ref="A79" r:id="rId1" xr:uid="{00000000-0004-0000-0600-000000000000}"/>
    <hyperlink ref="K73" r:id="rId2" xr:uid="{00000000-0004-0000-0600-000001000000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'Additional Calculations'!$A$2:$E$2</xm:f>
          </x14:formula1>
          <xm:sqref>D9:D18</xm:sqref>
        </x14:dataValidation>
        <x14:dataValidation type="list" allowBlank="1" showInputMessage="1" showErrorMessage="1" xr:uid="{00000000-0002-0000-0600-000001000000}">
          <x14:formula1>
            <xm:f>'Additional Calculations'!$A$4:$J$4</xm:f>
          </x14:formula1>
          <xm:sqref>K9:K18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K85"/>
  <sheetViews>
    <sheetView zoomScaleNormal="100" workbookViewId="0">
      <pane ySplit="7" topLeftCell="A8" activePane="bottomLeft" state="frozen"/>
      <selection pane="bottomLeft" activeCell="B4" sqref="B4"/>
    </sheetView>
  </sheetViews>
  <sheetFormatPr defaultColWidth="8.85546875" defaultRowHeight="12.75"/>
  <cols>
    <col min="1" max="1" width="18.85546875" style="1" customWidth="1"/>
    <col min="2" max="2" width="20.5703125" style="1" customWidth="1"/>
    <col min="3" max="3" width="8.85546875" style="1" customWidth="1"/>
    <col min="4" max="4" width="7.85546875" style="2" customWidth="1"/>
    <col min="5" max="5" width="6.140625" style="55" customWidth="1"/>
    <col min="6" max="6" width="5.5703125" style="55" customWidth="1"/>
    <col min="7" max="7" width="6.42578125" style="55" customWidth="1"/>
    <col min="8" max="8" width="5.5703125" style="55" customWidth="1"/>
    <col min="9" max="9" width="6.42578125" style="55" customWidth="1"/>
    <col min="10" max="10" width="10.7109375" style="8" customWidth="1"/>
    <col min="11" max="13" width="10.5703125" style="8" bestFit="1" customWidth="1"/>
    <col min="14" max="14" width="10.7109375" style="1" customWidth="1"/>
    <col min="15" max="15" width="12.140625" style="1" bestFit="1" customWidth="1"/>
    <col min="16" max="16" width="9.85546875" style="1" customWidth="1"/>
    <col min="17" max="17" width="11" style="1" customWidth="1"/>
    <col min="18" max="18" width="10.7109375" style="1" customWidth="1"/>
    <col min="19" max="19" width="8.7109375" style="1" bestFit="1" customWidth="1"/>
    <col min="20" max="20" width="10.7109375" style="1" customWidth="1"/>
    <col min="21" max="21" width="11.140625" style="1" customWidth="1"/>
    <col min="22" max="22" width="8.140625" style="1" bestFit="1" customWidth="1"/>
    <col min="23" max="24" width="10.7109375" style="1" customWidth="1"/>
    <col min="25" max="25" width="8.140625" style="1" bestFit="1" customWidth="1"/>
    <col min="26" max="26" width="10.7109375" style="1" customWidth="1"/>
    <col min="27" max="27" width="10.5703125" style="1" bestFit="1" customWidth="1"/>
    <col min="28" max="28" width="15.7109375" style="1" customWidth="1"/>
    <col min="29" max="29" width="3.7109375" style="1" customWidth="1"/>
    <col min="30" max="32" width="8.7109375" style="1" customWidth="1"/>
    <col min="33" max="33" width="8.7109375" style="4" customWidth="1"/>
    <col min="34" max="34" width="8.7109375" style="1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18.75" customHeight="1">
      <c r="A1" s="321" t="s">
        <v>0</v>
      </c>
      <c r="B1" s="366" t="str">
        <f>IF('Multi-Project Summary'!B1&lt;&gt;"",'Multi-Project Summary'!B1,"")</f>
        <v/>
      </c>
      <c r="C1" s="322"/>
      <c r="D1" s="322"/>
      <c r="E1" s="322"/>
      <c r="F1" s="322"/>
      <c r="G1" s="322"/>
      <c r="H1" s="322"/>
      <c r="I1" s="323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63"/>
      <c r="AG1" s="127"/>
      <c r="AI1" s="63"/>
    </row>
    <row r="2" spans="1:36">
      <c r="A2" s="324" t="s">
        <v>2</v>
      </c>
      <c r="B2" s="336" t="str">
        <f>IF('Multi-Project Summary'!B2&lt;&gt;"",'Multi-Project Summary'!B2,"")</f>
        <v/>
      </c>
      <c r="C2" s="322"/>
      <c r="D2" s="322"/>
      <c r="E2" s="322"/>
      <c r="F2" s="322"/>
      <c r="G2" s="322"/>
      <c r="H2" s="322"/>
      <c r="I2" s="323"/>
      <c r="J2" s="128"/>
      <c r="K2" s="128"/>
      <c r="L2" s="128"/>
      <c r="M2" s="356"/>
      <c r="N2" s="357"/>
      <c r="O2" s="357"/>
      <c r="P2" s="363" t="s">
        <v>40</v>
      </c>
      <c r="Q2" s="361">
        <v>0.03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64"/>
      <c r="AG2" s="127"/>
      <c r="AI2" s="64"/>
    </row>
    <row r="3" spans="1:36">
      <c r="A3" s="325" t="s">
        <v>3</v>
      </c>
      <c r="B3" s="326">
        <f>IF('Multi-Project Summary'!B3&lt;&gt;"",'Multi-Project Summary'!B3,"")</f>
        <v>45839</v>
      </c>
      <c r="C3" s="322"/>
      <c r="D3" s="322"/>
      <c r="E3" s="322"/>
      <c r="F3" s="322"/>
      <c r="G3" s="322"/>
      <c r="H3" s="322"/>
      <c r="I3" s="323"/>
      <c r="J3" s="1"/>
      <c r="K3" s="10"/>
      <c r="L3" s="10"/>
      <c r="M3" s="359"/>
      <c r="N3" s="360"/>
      <c r="O3" s="360"/>
      <c r="P3" s="364" t="s">
        <v>41</v>
      </c>
      <c r="Q3" s="362">
        <v>0.05</v>
      </c>
      <c r="R3" s="10"/>
      <c r="S3" s="10"/>
      <c r="T3" s="214"/>
      <c r="U3" s="10"/>
      <c r="V3" s="10"/>
      <c r="W3" s="10"/>
      <c r="X3" s="10"/>
      <c r="Y3" s="10"/>
      <c r="Z3" s="10"/>
      <c r="AA3" s="10"/>
      <c r="AB3" s="215"/>
      <c r="AC3" s="65"/>
      <c r="AG3" s="129"/>
      <c r="AI3" s="65"/>
    </row>
    <row r="4" spans="1:36">
      <c r="A4" s="327" t="s">
        <v>4</v>
      </c>
      <c r="B4" s="326" t="str">
        <f>IF('Multi-Project Summary'!B4&lt;&gt;"",'Multi-Project Summary'!B4,"")</f>
        <v/>
      </c>
      <c r="C4" s="328"/>
      <c r="D4" s="328"/>
      <c r="E4" s="328"/>
      <c r="F4" s="328"/>
      <c r="G4" s="328"/>
      <c r="H4" s="328"/>
      <c r="I4" s="329"/>
      <c r="J4" s="126"/>
      <c r="K4" s="10"/>
      <c r="L4" s="10"/>
      <c r="M4" s="358"/>
      <c r="N4" s="355"/>
      <c r="O4" s="355"/>
      <c r="P4" s="365" t="s">
        <v>42</v>
      </c>
      <c r="Q4" s="362">
        <v>0.05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65"/>
      <c r="AG4" s="129"/>
      <c r="AI4" s="65"/>
    </row>
    <row r="5" spans="1:36" ht="15.75" customHeight="1">
      <c r="A5" s="330" t="s">
        <v>5</v>
      </c>
      <c r="B5" s="331"/>
      <c r="C5" s="332"/>
      <c r="D5" s="332"/>
      <c r="E5" s="332"/>
      <c r="F5" s="332"/>
      <c r="G5" s="332"/>
      <c r="H5" s="332"/>
      <c r="I5" s="332"/>
      <c r="J5" s="1"/>
      <c r="K5" s="1"/>
      <c r="L5" s="1"/>
      <c r="M5" s="125"/>
      <c r="T5" s="57"/>
      <c r="W5" s="195"/>
    </row>
    <row r="6" spans="1:36" ht="16.5" customHeight="1">
      <c r="A6" s="424" t="s">
        <v>43</v>
      </c>
      <c r="B6" s="426" t="s">
        <v>44</v>
      </c>
      <c r="C6" s="426" t="s">
        <v>45</v>
      </c>
      <c r="D6" s="196" t="s">
        <v>46</v>
      </c>
      <c r="E6" s="428" t="s">
        <v>47</v>
      </c>
      <c r="F6" s="428"/>
      <c r="G6" s="428"/>
      <c r="H6" s="428"/>
      <c r="I6" s="428"/>
      <c r="J6" s="196" t="s">
        <v>48</v>
      </c>
      <c r="K6" s="196" t="s">
        <v>49</v>
      </c>
      <c r="L6" s="196" t="s">
        <v>50</v>
      </c>
      <c r="M6" s="430" t="s">
        <v>7</v>
      </c>
      <c r="N6" s="430"/>
      <c r="O6" s="430"/>
      <c r="P6" s="430" t="s">
        <v>8</v>
      </c>
      <c r="Q6" s="430"/>
      <c r="R6" s="430"/>
      <c r="S6" s="430" t="s">
        <v>9</v>
      </c>
      <c r="T6" s="430"/>
      <c r="U6" s="430"/>
      <c r="V6" s="430" t="s">
        <v>10</v>
      </c>
      <c r="W6" s="430"/>
      <c r="X6" s="430"/>
      <c r="Y6" s="413" t="s">
        <v>11</v>
      </c>
      <c r="Z6" s="414"/>
      <c r="AA6" s="415"/>
      <c r="AB6" s="197" t="s">
        <v>12</v>
      </c>
      <c r="AC6" s="66"/>
      <c r="AD6" s="431" t="s">
        <v>51</v>
      </c>
      <c r="AE6" s="432"/>
      <c r="AF6" s="432"/>
      <c r="AG6" s="432"/>
      <c r="AH6" s="433"/>
      <c r="AI6" s="437" t="s">
        <v>52</v>
      </c>
      <c r="AJ6" s="439" t="s">
        <v>53</v>
      </c>
    </row>
    <row r="7" spans="1:36" ht="16.5" customHeight="1" thickBot="1">
      <c r="A7" s="425"/>
      <c r="B7" s="427"/>
      <c r="C7" s="427"/>
      <c r="D7" s="198" t="s">
        <v>54</v>
      </c>
      <c r="E7" s="429"/>
      <c r="F7" s="429"/>
      <c r="G7" s="429"/>
      <c r="H7" s="429"/>
      <c r="I7" s="429"/>
      <c r="J7" s="198" t="s">
        <v>55</v>
      </c>
      <c r="K7" s="198" t="s">
        <v>54</v>
      </c>
      <c r="L7" s="198" t="s">
        <v>56</v>
      </c>
      <c r="M7" s="211">
        <f>B3</f>
        <v>45839</v>
      </c>
      <c r="N7" s="211" t="s">
        <v>57</v>
      </c>
      <c r="O7" s="212">
        <f>EDATE(M7,12)-1</f>
        <v>46203</v>
      </c>
      <c r="P7" s="213">
        <f>EDATE(M7,12)</f>
        <v>46204</v>
      </c>
      <c r="Q7" s="211" t="s">
        <v>57</v>
      </c>
      <c r="R7" s="212">
        <f>EDATE(P7,12)-1</f>
        <v>46568</v>
      </c>
      <c r="S7" s="213">
        <f>EDATE(P7,12)</f>
        <v>46569</v>
      </c>
      <c r="T7" s="211" t="s">
        <v>57</v>
      </c>
      <c r="U7" s="212">
        <f>EDATE(S7,12)-1</f>
        <v>46934</v>
      </c>
      <c r="V7" s="213">
        <f>EDATE(S7,12)</f>
        <v>46935</v>
      </c>
      <c r="W7" s="211" t="s">
        <v>57</v>
      </c>
      <c r="X7" s="212">
        <f>EDATE(V7,12)-1</f>
        <v>47299</v>
      </c>
      <c r="Y7" s="213">
        <f>EDATE(V7,12)</f>
        <v>47300</v>
      </c>
      <c r="Z7" s="211" t="s">
        <v>57</v>
      </c>
      <c r="AA7" s="212">
        <f>EDATE(Y7,12)-1</f>
        <v>47664</v>
      </c>
      <c r="AB7" s="199"/>
      <c r="AC7" s="66"/>
      <c r="AD7" s="434"/>
      <c r="AE7" s="435"/>
      <c r="AF7" s="435"/>
      <c r="AG7" s="435"/>
      <c r="AH7" s="436"/>
      <c r="AI7" s="438"/>
      <c r="AJ7" s="440"/>
    </row>
    <row r="8" spans="1:36">
      <c r="A8" s="154" t="s">
        <v>14</v>
      </c>
      <c r="B8" s="155"/>
      <c r="C8" s="155"/>
      <c r="D8" s="156"/>
      <c r="E8" s="157">
        <v>1</v>
      </c>
      <c r="F8" s="157">
        <v>2</v>
      </c>
      <c r="G8" s="157">
        <v>3</v>
      </c>
      <c r="H8" s="157">
        <v>4</v>
      </c>
      <c r="I8" s="157">
        <v>5</v>
      </c>
      <c r="J8" s="158"/>
      <c r="K8" s="158"/>
      <c r="L8" s="158"/>
      <c r="M8" s="159" t="s">
        <v>58</v>
      </c>
      <c r="N8" s="160" t="s">
        <v>55</v>
      </c>
      <c r="O8" s="161" t="s">
        <v>50</v>
      </c>
      <c r="P8" s="159" t="s">
        <v>58</v>
      </c>
      <c r="Q8" s="162" t="s">
        <v>55</v>
      </c>
      <c r="R8" s="163" t="s">
        <v>50</v>
      </c>
      <c r="S8" s="164" t="s">
        <v>58</v>
      </c>
      <c r="T8" s="165" t="s">
        <v>55</v>
      </c>
      <c r="U8" s="163" t="s">
        <v>50</v>
      </c>
      <c r="V8" s="159" t="s">
        <v>58</v>
      </c>
      <c r="W8" s="162" t="s">
        <v>55</v>
      </c>
      <c r="X8" s="163" t="s">
        <v>50</v>
      </c>
      <c r="Y8" s="159" t="s">
        <v>58</v>
      </c>
      <c r="Z8" s="162" t="s">
        <v>55</v>
      </c>
      <c r="AA8" s="163" t="s">
        <v>50</v>
      </c>
      <c r="AB8" s="166"/>
      <c r="AC8" s="6"/>
      <c r="AD8" s="32" t="s">
        <v>7</v>
      </c>
      <c r="AE8" s="32" t="s">
        <v>8</v>
      </c>
      <c r="AF8" s="32" t="s">
        <v>9</v>
      </c>
      <c r="AG8" s="33" t="s">
        <v>10</v>
      </c>
      <c r="AH8" s="32" t="s">
        <v>11</v>
      </c>
      <c r="AI8" s="188" t="s">
        <v>59</v>
      </c>
      <c r="AJ8" s="188" t="s">
        <v>60</v>
      </c>
    </row>
    <row r="9" spans="1:36">
      <c r="A9" s="147"/>
      <c r="B9" s="148" t="s">
        <v>61</v>
      </c>
      <c r="C9" s="187"/>
      <c r="D9" s="149"/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150">
        <v>0</v>
      </c>
      <c r="K9" s="149"/>
      <c r="L9" s="267">
        <f>IFERROR(VLOOKUP(K9,'Additional Calculations'!$L$2:$M$11,2,FALSE),0)</f>
        <v>0</v>
      </c>
      <c r="M9" s="201">
        <f t="shared" ref="M9:M18" si="0">IF($D9="12-month",12*E9, IF($D9="9-month",9*E9, IF($D9="summer", 3*E9, IF($D9="grad",E9*6, IF($D9="hourly",E9/2080*12,0)))))</f>
        <v>0</v>
      </c>
      <c r="N9" s="151">
        <f>ROUND(IF(D9="12-month",E9*J9,IF(D9="9-month",E9*J9,IF(D9="summer",J9*0.025*13*E9,IF(D9="grad",E9*J9,IF(D9="hourly",E9*J9,0))))),0)</f>
        <v>0</v>
      </c>
      <c r="O9" s="152">
        <f>ROUND(IF($K9&lt;&gt;"grad",N9*$L9,$L9*$E9),0)</f>
        <v>0</v>
      </c>
      <c r="P9" s="203">
        <f t="shared" ref="P9:P18" si="1">IF($D9="12-month",12*F9, IF($D9="9-month",9*F9, IF($D9="summer", 3*F9, IF($D9="grad",F9*6, IF($D9="hourly",F9/2080*12,0)))))</f>
        <v>0</v>
      </c>
      <c r="Q9" s="145">
        <f>ROUND((IF(D9="12-month",F9*J9,IF(D9="9-month",F9*J9,IF(D9="summer",J9*0.025*13*F9,IF(D9="grad",F9*J9,IF(D9="hourly",F9*J9,))))))*(1+$Q$2),0)</f>
        <v>0</v>
      </c>
      <c r="R9" s="146">
        <f>ROUND(IF($K9&lt;&gt;"grad",$Q9*$L9,($L9*$F9)*(1+$Q$3)),0)</f>
        <v>0</v>
      </c>
      <c r="S9" s="203">
        <f t="shared" ref="S9:S18" si="2">IF($D9="12-month",12*G9, IF($D9="9-month",9*G9, IF($D9="summer", 3*G9, IF($D9="grad",G9*6, IF($D9="hourly",G9/2080*12,0)))))</f>
        <v>0</v>
      </c>
      <c r="T9" s="145">
        <f>ROUND((IF(D9="12-month",G9*J9,IF(D9="9-month",G9*J9,IF(D9="summer",J9*0.025*13*G9,IF(D9="grad",G9*J9,IF(D9="hourly",G9*J9,))))))*((1+$Q$2)^2),0)</f>
        <v>0</v>
      </c>
      <c r="U9" s="146">
        <f>ROUND(IF($K9&lt;&gt;"grad",$T9*$L9,($L9*$G9)*((1+$Q$3)^2)),0)</f>
        <v>0</v>
      </c>
      <c r="V9" s="203">
        <f t="shared" ref="V9:V18" si="3">IF($D9="12-month",12*H9, IF($D9="9-month",9*H9, IF($D9="summer", 3*H9, IF($D9="grad",H9*6, IF($D9="hourly",H9/2080*12,0)))))</f>
        <v>0</v>
      </c>
      <c r="W9" s="145">
        <f>ROUND((IF(D9="12-month",H9*J9,IF(D9="9-month",H9*J9,IF(D9="summer",J9*0.025*13*H9,IF(D9="grad",H9*J9,IF(D9="hourly",H9*J9,))))))*((1+$Q$2)^3),0)</f>
        <v>0</v>
      </c>
      <c r="X9" s="146">
        <f>ROUND(IF($K9&lt;&gt;"grad",$W9*$L9,($L9*$H9)*((1+$Q$3)^3)),0)</f>
        <v>0</v>
      </c>
      <c r="Y9" s="203">
        <f t="shared" ref="Y9:Y18" si="4">IF($D9="12-month",12*I9, IF($D9="9-month",9*I9, IF($D9="summer", 3*I9, IF($D9="grad",I9*6, IF($D9="hourly",I9/2080*12,0)))))</f>
        <v>0</v>
      </c>
      <c r="Z9" s="217">
        <f>ROUND((IF(D9="12-month",I9*J9,IF(D9="9-month",I9*J9,IF(D9="summer",J9*0.025*13*I9,IF(D9="grad",I9*J9,IF(D9="hourly",I9*J9,))))))*((1+$Q$2)^4),0)</f>
        <v>0</v>
      </c>
      <c r="AA9" s="146">
        <f>ROUND(IF($K9&lt;&gt;"grad",$Z9*$L9,($L9*$I9)*((1+$Q$3)^4)),0)</f>
        <v>0</v>
      </c>
      <c r="AB9" s="153">
        <f t="shared" ref="AB9:AB18" si="5">ROUND(SUM(N9,O9,Q9,R9,T9,U9,W9,X9,Z9,AA9),0)</f>
        <v>0</v>
      </c>
      <c r="AC9" s="67"/>
      <c r="AD9" s="23">
        <f t="shared" ref="AD9:AD18" si="6">J9</f>
        <v>0</v>
      </c>
      <c r="AE9" s="24">
        <f t="shared" ref="AE9:AH18" si="7">AD9*(1+$Q$2)</f>
        <v>0</v>
      </c>
      <c r="AF9" s="24">
        <f t="shared" si="7"/>
        <v>0</v>
      </c>
      <c r="AG9" s="24">
        <f t="shared" si="7"/>
        <v>0</v>
      </c>
      <c r="AH9" s="25">
        <f t="shared" si="7"/>
        <v>0</v>
      </c>
      <c r="AI9" s="189"/>
      <c r="AJ9" s="190"/>
    </row>
    <row r="10" spans="1:36">
      <c r="A10" s="51"/>
      <c r="B10" s="49"/>
      <c r="C10" s="187"/>
      <c r="D10" s="22"/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53">
        <v>0</v>
      </c>
      <c r="K10" s="22"/>
      <c r="L10" s="267">
        <f>IFERROR(VLOOKUP(K10,'Additional Calculations'!$L$2:$M$11,2,FALSE),0)</f>
        <v>0</v>
      </c>
      <c r="M10" s="202">
        <f t="shared" si="0"/>
        <v>0</v>
      </c>
      <c r="N10" s="123">
        <f t="shared" ref="N10:N18" si="8">ROUND(IF(D10="12-month",E10*J10,IF(D10="9-month",E10*J10,IF(D10="summer",J10*0.025*13*E10,IF(D10="grad",E10*J10,IF(D10="hourly",E10*J10,))))),0)</f>
        <v>0</v>
      </c>
      <c r="O10" s="124">
        <f t="shared" ref="O10:O18" si="9">ROUND(IF($K10&lt;&gt;"grad",N10*$L10,$L10*$E10),0)</f>
        <v>0</v>
      </c>
      <c r="P10" s="204">
        <f t="shared" si="1"/>
        <v>0</v>
      </c>
      <c r="Q10" s="145">
        <f t="shared" ref="Q10:Q18" si="10">ROUND((IF(D10="12-month",F10*J10,IF(D10="9-month",F10*J10,IF(D10="summer",J10*0.025*13*F10,IF(D10="grad",F10*J10,IF(D10="hourly",F10*J10,))))))*(1+$Q$2),0)</f>
        <v>0</v>
      </c>
      <c r="R10" s="104">
        <f t="shared" ref="R10:R18" si="11">ROUND(IF($K10&lt;&gt;"grad",$Q10*$L10,($L10*$F10)*(1+$Q$3)),0)</f>
        <v>0</v>
      </c>
      <c r="S10" s="204">
        <f t="shared" si="2"/>
        <v>0</v>
      </c>
      <c r="T10" s="145">
        <f t="shared" ref="T10:T18" si="12">ROUND((IF(D10="12-month",G10*J10,IF(D10="9-month",G10*J10,IF(D10="summer",J10*0.025*13*G10,IF(D10="grad",G10*J10,IF(D10="hourly",G10*J10,))))))*((1+$Q$2)^2),0)</f>
        <v>0</v>
      </c>
      <c r="U10" s="104">
        <f t="shared" ref="U10:U18" si="13">ROUND(IF($K10&lt;&gt;"grad",$T10*$L10,($L10*$G10)*((1+$Q$3)^2)),0)</f>
        <v>0</v>
      </c>
      <c r="V10" s="204">
        <f t="shared" si="3"/>
        <v>0</v>
      </c>
      <c r="W10" s="145">
        <f t="shared" ref="W10:W18" si="14">ROUND((IF(D10="12-month",H10*J10,IF(D10="9-month",H10*J10,IF(D10="summer",J10*0.025*13*H10,IF(D10="grad",H10*J10,IF(D10="hourly",H10*J10,))))))*((1+$Q$2)^3),0)</f>
        <v>0</v>
      </c>
      <c r="X10" s="104">
        <f t="shared" ref="X10:X18" si="15">ROUND(IF($K10&lt;&gt;"grad",$W10*$L10,($L10*$H10)*((1+$Q$3)^3)),0)</f>
        <v>0</v>
      </c>
      <c r="Y10" s="204">
        <f t="shared" si="4"/>
        <v>0</v>
      </c>
      <c r="Z10" s="218">
        <f t="shared" ref="Z10:Z18" si="16">ROUND((IF(D10="12-month",I10*J10,IF(D10="9-month",I10*J10,IF(D10="summer",J10*0.025*13*I10,IF(D10="grad",I10*J10,IF(D10="hourly",I10*J10,))))))*((1+$Q$2)^4),0)</f>
        <v>0</v>
      </c>
      <c r="AA10" s="104">
        <f t="shared" ref="AA10:AA18" si="17">ROUND(IF($K10&lt;&gt;"grad",$Z10*$L10,($L10*$I10)*((1+$Q$3)^4)),0)</f>
        <v>0</v>
      </c>
      <c r="AB10" s="105">
        <f t="shared" si="5"/>
        <v>0</v>
      </c>
      <c r="AC10" s="67"/>
      <c r="AD10" s="26">
        <f t="shared" si="6"/>
        <v>0</v>
      </c>
      <c r="AE10" s="27">
        <f t="shared" si="7"/>
        <v>0</v>
      </c>
      <c r="AF10" s="27">
        <f t="shared" si="7"/>
        <v>0</v>
      </c>
      <c r="AG10" s="27">
        <f t="shared" si="7"/>
        <v>0</v>
      </c>
      <c r="AH10" s="28">
        <f t="shared" si="7"/>
        <v>0</v>
      </c>
      <c r="AI10" s="191"/>
      <c r="AJ10" s="192"/>
    </row>
    <row r="11" spans="1:36">
      <c r="A11" s="51"/>
      <c r="B11" s="49"/>
      <c r="C11" s="187"/>
      <c r="D11" s="22"/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53">
        <v>0</v>
      </c>
      <c r="K11" s="22"/>
      <c r="L11" s="267">
        <f>IFERROR(VLOOKUP(K11,'Additional Calculations'!$L$2:$M$11,2,FALSE),0)</f>
        <v>0</v>
      </c>
      <c r="M11" s="202">
        <f t="shared" si="0"/>
        <v>0</v>
      </c>
      <c r="N11" s="123">
        <f t="shared" si="8"/>
        <v>0</v>
      </c>
      <c r="O11" s="124">
        <f t="shared" si="9"/>
        <v>0</v>
      </c>
      <c r="P11" s="204">
        <f t="shared" si="1"/>
        <v>0</v>
      </c>
      <c r="Q11" s="145">
        <f t="shared" si="10"/>
        <v>0</v>
      </c>
      <c r="R11" s="104">
        <f t="shared" si="11"/>
        <v>0</v>
      </c>
      <c r="S11" s="204">
        <f t="shared" si="2"/>
        <v>0</v>
      </c>
      <c r="T11" s="145">
        <f t="shared" si="12"/>
        <v>0</v>
      </c>
      <c r="U11" s="104">
        <f t="shared" si="13"/>
        <v>0</v>
      </c>
      <c r="V11" s="204">
        <f t="shared" si="3"/>
        <v>0</v>
      </c>
      <c r="W11" s="145">
        <f t="shared" si="14"/>
        <v>0</v>
      </c>
      <c r="X11" s="104">
        <f t="shared" si="15"/>
        <v>0</v>
      </c>
      <c r="Y11" s="204">
        <f t="shared" si="4"/>
        <v>0</v>
      </c>
      <c r="Z11" s="218">
        <f t="shared" si="16"/>
        <v>0</v>
      </c>
      <c r="AA11" s="104">
        <f t="shared" si="17"/>
        <v>0</v>
      </c>
      <c r="AB11" s="105">
        <f t="shared" si="5"/>
        <v>0</v>
      </c>
      <c r="AC11" s="67"/>
      <c r="AD11" s="26">
        <f t="shared" si="6"/>
        <v>0</v>
      </c>
      <c r="AE11" s="27">
        <f t="shared" si="7"/>
        <v>0</v>
      </c>
      <c r="AF11" s="27">
        <f t="shared" si="7"/>
        <v>0</v>
      </c>
      <c r="AG11" s="27">
        <f t="shared" si="7"/>
        <v>0</v>
      </c>
      <c r="AH11" s="28">
        <f t="shared" si="7"/>
        <v>0</v>
      </c>
      <c r="AI11" s="191"/>
      <c r="AJ11" s="192"/>
    </row>
    <row r="12" spans="1:36">
      <c r="A12" s="51"/>
      <c r="B12" s="49"/>
      <c r="C12" s="187"/>
      <c r="D12" s="22"/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53">
        <v>0</v>
      </c>
      <c r="K12" s="22"/>
      <c r="L12" s="267">
        <f>IFERROR(VLOOKUP(K12,'Additional Calculations'!$L$2:$M$11,2,FALSE),0)</f>
        <v>0</v>
      </c>
      <c r="M12" s="202">
        <f t="shared" si="0"/>
        <v>0</v>
      </c>
      <c r="N12" s="123">
        <f t="shared" si="8"/>
        <v>0</v>
      </c>
      <c r="O12" s="124">
        <f t="shared" si="9"/>
        <v>0</v>
      </c>
      <c r="P12" s="204">
        <f t="shared" si="1"/>
        <v>0</v>
      </c>
      <c r="Q12" s="145">
        <f t="shared" si="10"/>
        <v>0</v>
      </c>
      <c r="R12" s="104">
        <f t="shared" si="11"/>
        <v>0</v>
      </c>
      <c r="S12" s="204">
        <f t="shared" si="2"/>
        <v>0</v>
      </c>
      <c r="T12" s="145">
        <f t="shared" si="12"/>
        <v>0</v>
      </c>
      <c r="U12" s="104">
        <f t="shared" si="13"/>
        <v>0</v>
      </c>
      <c r="V12" s="204">
        <f t="shared" si="3"/>
        <v>0</v>
      </c>
      <c r="W12" s="145">
        <f t="shared" si="14"/>
        <v>0</v>
      </c>
      <c r="X12" s="104">
        <f t="shared" si="15"/>
        <v>0</v>
      </c>
      <c r="Y12" s="204">
        <f t="shared" si="4"/>
        <v>0</v>
      </c>
      <c r="Z12" s="218">
        <f t="shared" si="16"/>
        <v>0</v>
      </c>
      <c r="AA12" s="104">
        <f t="shared" si="17"/>
        <v>0</v>
      </c>
      <c r="AB12" s="105">
        <f t="shared" si="5"/>
        <v>0</v>
      </c>
      <c r="AC12" s="67"/>
      <c r="AD12" s="26">
        <f t="shared" si="6"/>
        <v>0</v>
      </c>
      <c r="AE12" s="27">
        <f t="shared" si="7"/>
        <v>0</v>
      </c>
      <c r="AF12" s="27">
        <f t="shared" si="7"/>
        <v>0</v>
      </c>
      <c r="AG12" s="27">
        <f t="shared" si="7"/>
        <v>0</v>
      </c>
      <c r="AH12" s="28">
        <f t="shared" si="7"/>
        <v>0</v>
      </c>
      <c r="AI12" s="191"/>
      <c r="AJ12" s="192"/>
    </row>
    <row r="13" spans="1:36">
      <c r="A13" s="51"/>
      <c r="B13" s="49"/>
      <c r="C13" s="187"/>
      <c r="D13" s="22"/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53">
        <v>0</v>
      </c>
      <c r="K13" s="22"/>
      <c r="L13" s="267">
        <f>IFERROR(VLOOKUP(K13,'Additional Calculations'!$L$2:$M$11,2,FALSE),0)</f>
        <v>0</v>
      </c>
      <c r="M13" s="202">
        <f t="shared" si="0"/>
        <v>0</v>
      </c>
      <c r="N13" s="123">
        <f t="shared" si="8"/>
        <v>0</v>
      </c>
      <c r="O13" s="124">
        <f t="shared" si="9"/>
        <v>0</v>
      </c>
      <c r="P13" s="204">
        <f t="shared" si="1"/>
        <v>0</v>
      </c>
      <c r="Q13" s="145">
        <f t="shared" si="10"/>
        <v>0</v>
      </c>
      <c r="R13" s="104">
        <f>ROUND(IF($K13&lt;&gt;"grad",$Q13*$L13,($L13*$F13)*(1+$Q$3)),0)</f>
        <v>0</v>
      </c>
      <c r="S13" s="204">
        <f t="shared" si="2"/>
        <v>0</v>
      </c>
      <c r="T13" s="145">
        <f t="shared" si="12"/>
        <v>0</v>
      </c>
      <c r="U13" s="104">
        <f t="shared" si="13"/>
        <v>0</v>
      </c>
      <c r="V13" s="204">
        <f t="shared" si="3"/>
        <v>0</v>
      </c>
      <c r="W13" s="145">
        <f t="shared" si="14"/>
        <v>0</v>
      </c>
      <c r="X13" s="104">
        <f t="shared" si="15"/>
        <v>0</v>
      </c>
      <c r="Y13" s="204">
        <f t="shared" si="4"/>
        <v>0</v>
      </c>
      <c r="Z13" s="218">
        <f t="shared" si="16"/>
        <v>0</v>
      </c>
      <c r="AA13" s="104">
        <f t="shared" si="17"/>
        <v>0</v>
      </c>
      <c r="AB13" s="105">
        <f t="shared" si="5"/>
        <v>0</v>
      </c>
      <c r="AC13" s="67"/>
      <c r="AD13" s="26">
        <f t="shared" si="6"/>
        <v>0</v>
      </c>
      <c r="AE13" s="27">
        <f t="shared" si="7"/>
        <v>0</v>
      </c>
      <c r="AF13" s="27">
        <f t="shared" si="7"/>
        <v>0</v>
      </c>
      <c r="AG13" s="27">
        <f t="shared" si="7"/>
        <v>0</v>
      </c>
      <c r="AH13" s="28">
        <f t="shared" si="7"/>
        <v>0</v>
      </c>
      <c r="AI13" s="191"/>
      <c r="AJ13" s="192"/>
    </row>
    <row r="14" spans="1:36">
      <c r="A14" s="51"/>
      <c r="B14" s="49"/>
      <c r="C14" s="187"/>
      <c r="D14" s="22"/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53">
        <v>0</v>
      </c>
      <c r="K14" s="22"/>
      <c r="L14" s="267">
        <f>IFERROR(VLOOKUP(K14,'Additional Calculations'!$L$2:$M$11,2,FALSE),0)</f>
        <v>0</v>
      </c>
      <c r="M14" s="202">
        <f t="shared" si="0"/>
        <v>0</v>
      </c>
      <c r="N14" s="123">
        <f t="shared" si="8"/>
        <v>0</v>
      </c>
      <c r="O14" s="124">
        <f t="shared" si="9"/>
        <v>0</v>
      </c>
      <c r="P14" s="204">
        <f t="shared" si="1"/>
        <v>0</v>
      </c>
      <c r="Q14" s="145">
        <f t="shared" si="10"/>
        <v>0</v>
      </c>
      <c r="R14" s="104">
        <f t="shared" si="11"/>
        <v>0</v>
      </c>
      <c r="S14" s="204">
        <f t="shared" si="2"/>
        <v>0</v>
      </c>
      <c r="T14" s="145">
        <f t="shared" si="12"/>
        <v>0</v>
      </c>
      <c r="U14" s="104">
        <f t="shared" si="13"/>
        <v>0</v>
      </c>
      <c r="V14" s="204">
        <f t="shared" si="3"/>
        <v>0</v>
      </c>
      <c r="W14" s="145">
        <f t="shared" si="14"/>
        <v>0</v>
      </c>
      <c r="X14" s="104">
        <f t="shared" si="15"/>
        <v>0</v>
      </c>
      <c r="Y14" s="204">
        <f t="shared" si="4"/>
        <v>0</v>
      </c>
      <c r="Z14" s="218">
        <f t="shared" si="16"/>
        <v>0</v>
      </c>
      <c r="AA14" s="104">
        <f t="shared" si="17"/>
        <v>0</v>
      </c>
      <c r="AB14" s="105">
        <f t="shared" si="5"/>
        <v>0</v>
      </c>
      <c r="AC14" s="67"/>
      <c r="AD14" s="26">
        <f t="shared" si="6"/>
        <v>0</v>
      </c>
      <c r="AE14" s="27">
        <f t="shared" si="7"/>
        <v>0</v>
      </c>
      <c r="AF14" s="27">
        <f t="shared" si="7"/>
        <v>0</v>
      </c>
      <c r="AG14" s="27">
        <f t="shared" si="7"/>
        <v>0</v>
      </c>
      <c r="AH14" s="28">
        <f t="shared" si="7"/>
        <v>0</v>
      </c>
      <c r="AI14" s="191"/>
      <c r="AJ14" s="192"/>
    </row>
    <row r="15" spans="1:36">
      <c r="A15" s="51"/>
      <c r="B15" s="49"/>
      <c r="C15" s="187"/>
      <c r="D15" s="22"/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53">
        <v>0</v>
      </c>
      <c r="K15" s="22"/>
      <c r="L15" s="267">
        <f>IFERROR(VLOOKUP(K15,'Additional Calculations'!$L$2:$M$11,2,FALSE),0)</f>
        <v>0</v>
      </c>
      <c r="M15" s="202">
        <f t="shared" si="0"/>
        <v>0</v>
      </c>
      <c r="N15" s="123">
        <f t="shared" si="8"/>
        <v>0</v>
      </c>
      <c r="O15" s="124">
        <f t="shared" si="9"/>
        <v>0</v>
      </c>
      <c r="P15" s="204">
        <f t="shared" si="1"/>
        <v>0</v>
      </c>
      <c r="Q15" s="145">
        <f t="shared" si="10"/>
        <v>0</v>
      </c>
      <c r="R15" s="104">
        <f t="shared" si="11"/>
        <v>0</v>
      </c>
      <c r="S15" s="204">
        <f t="shared" si="2"/>
        <v>0</v>
      </c>
      <c r="T15" s="145">
        <f t="shared" si="12"/>
        <v>0</v>
      </c>
      <c r="U15" s="104">
        <f t="shared" si="13"/>
        <v>0</v>
      </c>
      <c r="V15" s="204">
        <f t="shared" si="3"/>
        <v>0</v>
      </c>
      <c r="W15" s="145">
        <f t="shared" si="14"/>
        <v>0</v>
      </c>
      <c r="X15" s="104">
        <f t="shared" si="15"/>
        <v>0</v>
      </c>
      <c r="Y15" s="204">
        <f t="shared" si="4"/>
        <v>0</v>
      </c>
      <c r="Z15" s="218">
        <f t="shared" si="16"/>
        <v>0</v>
      </c>
      <c r="AA15" s="104">
        <f t="shared" si="17"/>
        <v>0</v>
      </c>
      <c r="AB15" s="105">
        <f t="shared" si="5"/>
        <v>0</v>
      </c>
      <c r="AC15" s="71"/>
      <c r="AD15" s="26">
        <f t="shared" si="6"/>
        <v>0</v>
      </c>
      <c r="AE15" s="27">
        <f t="shared" si="7"/>
        <v>0</v>
      </c>
      <c r="AF15" s="27">
        <f t="shared" si="7"/>
        <v>0</v>
      </c>
      <c r="AG15" s="27">
        <f t="shared" si="7"/>
        <v>0</v>
      </c>
      <c r="AH15" s="28">
        <f t="shared" si="7"/>
        <v>0</v>
      </c>
      <c r="AI15" s="191"/>
      <c r="AJ15" s="192"/>
    </row>
    <row r="16" spans="1:36">
      <c r="A16" s="51"/>
      <c r="B16" s="49"/>
      <c r="C16" s="187"/>
      <c r="D16" s="22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53">
        <v>0</v>
      </c>
      <c r="K16" s="22"/>
      <c r="L16" s="267">
        <f>IFERROR(VLOOKUP(K16,'Additional Calculations'!$L$2:$M$11,2,FALSE),0)</f>
        <v>0</v>
      </c>
      <c r="M16" s="202">
        <f t="shared" si="0"/>
        <v>0</v>
      </c>
      <c r="N16" s="123">
        <f t="shared" si="8"/>
        <v>0</v>
      </c>
      <c r="O16" s="124">
        <f t="shared" si="9"/>
        <v>0</v>
      </c>
      <c r="P16" s="204">
        <f t="shared" si="1"/>
        <v>0</v>
      </c>
      <c r="Q16" s="145">
        <f t="shared" si="10"/>
        <v>0</v>
      </c>
      <c r="R16" s="104">
        <f t="shared" si="11"/>
        <v>0</v>
      </c>
      <c r="S16" s="204">
        <f t="shared" si="2"/>
        <v>0</v>
      </c>
      <c r="T16" s="145">
        <f t="shared" si="12"/>
        <v>0</v>
      </c>
      <c r="U16" s="104">
        <f t="shared" si="13"/>
        <v>0</v>
      </c>
      <c r="V16" s="204">
        <f t="shared" si="3"/>
        <v>0</v>
      </c>
      <c r="W16" s="145">
        <f t="shared" si="14"/>
        <v>0</v>
      </c>
      <c r="X16" s="104">
        <f t="shared" si="15"/>
        <v>0</v>
      </c>
      <c r="Y16" s="204">
        <f t="shared" si="4"/>
        <v>0</v>
      </c>
      <c r="Z16" s="218">
        <f t="shared" si="16"/>
        <v>0</v>
      </c>
      <c r="AA16" s="104">
        <f t="shared" si="17"/>
        <v>0</v>
      </c>
      <c r="AB16" s="105">
        <f t="shared" si="5"/>
        <v>0</v>
      </c>
      <c r="AC16" s="67"/>
      <c r="AD16" s="26">
        <f t="shared" si="6"/>
        <v>0</v>
      </c>
      <c r="AE16" s="27">
        <f t="shared" si="7"/>
        <v>0</v>
      </c>
      <c r="AF16" s="27">
        <f t="shared" si="7"/>
        <v>0</v>
      </c>
      <c r="AG16" s="27">
        <f t="shared" si="7"/>
        <v>0</v>
      </c>
      <c r="AH16" s="28">
        <f t="shared" si="7"/>
        <v>0</v>
      </c>
      <c r="AI16" s="191"/>
      <c r="AJ16" s="192"/>
    </row>
    <row r="17" spans="1:36">
      <c r="A17" s="51"/>
      <c r="B17" s="49"/>
      <c r="C17" s="187"/>
      <c r="D17" s="22"/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53">
        <v>0</v>
      </c>
      <c r="K17" s="22"/>
      <c r="L17" s="267">
        <f>IFERROR(VLOOKUP(K17,'Additional Calculations'!$L$2:$M$11,2,FALSE),0)</f>
        <v>0</v>
      </c>
      <c r="M17" s="202">
        <f t="shared" si="0"/>
        <v>0</v>
      </c>
      <c r="N17" s="123">
        <f t="shared" si="8"/>
        <v>0</v>
      </c>
      <c r="O17" s="124">
        <f t="shared" si="9"/>
        <v>0</v>
      </c>
      <c r="P17" s="204">
        <f t="shared" si="1"/>
        <v>0</v>
      </c>
      <c r="Q17" s="145">
        <f t="shared" si="10"/>
        <v>0</v>
      </c>
      <c r="R17" s="104">
        <f t="shared" si="11"/>
        <v>0</v>
      </c>
      <c r="S17" s="204">
        <f t="shared" si="2"/>
        <v>0</v>
      </c>
      <c r="T17" s="145">
        <f t="shared" si="12"/>
        <v>0</v>
      </c>
      <c r="U17" s="104">
        <f t="shared" si="13"/>
        <v>0</v>
      </c>
      <c r="V17" s="204">
        <f t="shared" si="3"/>
        <v>0</v>
      </c>
      <c r="W17" s="145">
        <f t="shared" si="14"/>
        <v>0</v>
      </c>
      <c r="X17" s="104">
        <f t="shared" si="15"/>
        <v>0</v>
      </c>
      <c r="Y17" s="204">
        <f t="shared" si="4"/>
        <v>0</v>
      </c>
      <c r="Z17" s="218">
        <f t="shared" si="16"/>
        <v>0</v>
      </c>
      <c r="AA17" s="104">
        <f t="shared" si="17"/>
        <v>0</v>
      </c>
      <c r="AB17" s="105">
        <f t="shared" si="5"/>
        <v>0</v>
      </c>
      <c r="AC17" s="67"/>
      <c r="AD17" s="26">
        <f t="shared" si="6"/>
        <v>0</v>
      </c>
      <c r="AE17" s="27">
        <f t="shared" si="7"/>
        <v>0</v>
      </c>
      <c r="AF17" s="27">
        <f t="shared" si="7"/>
        <v>0</v>
      </c>
      <c r="AG17" s="27">
        <f t="shared" si="7"/>
        <v>0</v>
      </c>
      <c r="AH17" s="28">
        <f t="shared" si="7"/>
        <v>0</v>
      </c>
      <c r="AI17" s="191"/>
      <c r="AJ17" s="192"/>
    </row>
    <row r="18" spans="1:36">
      <c r="A18" s="52"/>
      <c r="B18" s="50"/>
      <c r="C18" s="187"/>
      <c r="D18" s="35"/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54">
        <v>0</v>
      </c>
      <c r="K18" s="35"/>
      <c r="L18" s="267">
        <f>IFERROR(VLOOKUP(K18,'Additional Calculations'!$L$2:$M$11,2,FALSE),0)</f>
        <v>0</v>
      </c>
      <c r="M18" s="202">
        <f t="shared" si="0"/>
        <v>0</v>
      </c>
      <c r="N18" s="123">
        <f t="shared" si="8"/>
        <v>0</v>
      </c>
      <c r="O18" s="124">
        <f t="shared" si="9"/>
        <v>0</v>
      </c>
      <c r="P18" s="205">
        <f t="shared" si="1"/>
        <v>0</v>
      </c>
      <c r="Q18" s="145">
        <f t="shared" si="10"/>
        <v>0</v>
      </c>
      <c r="R18" s="106">
        <f t="shared" si="11"/>
        <v>0</v>
      </c>
      <c r="S18" s="205">
        <f t="shared" si="2"/>
        <v>0</v>
      </c>
      <c r="T18" s="145">
        <f t="shared" si="12"/>
        <v>0</v>
      </c>
      <c r="U18" s="106">
        <f t="shared" si="13"/>
        <v>0</v>
      </c>
      <c r="V18" s="205">
        <f t="shared" si="3"/>
        <v>0</v>
      </c>
      <c r="W18" s="145">
        <f t="shared" si="14"/>
        <v>0</v>
      </c>
      <c r="X18" s="106">
        <f t="shared" si="15"/>
        <v>0</v>
      </c>
      <c r="Y18" s="205">
        <f t="shared" si="4"/>
        <v>0</v>
      </c>
      <c r="Z18" s="219">
        <f t="shared" si="16"/>
        <v>0</v>
      </c>
      <c r="AA18" s="106">
        <f t="shared" si="17"/>
        <v>0</v>
      </c>
      <c r="AB18" s="107">
        <f t="shared" si="5"/>
        <v>0</v>
      </c>
      <c r="AC18" s="67"/>
      <c r="AD18" s="29">
        <f t="shared" si="6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1">
        <f t="shared" si="7"/>
        <v>0</v>
      </c>
      <c r="AI18" s="193"/>
      <c r="AJ18" s="194"/>
    </row>
    <row r="19" spans="1:36" ht="13.5" thickBot="1">
      <c r="A19" s="441" t="s">
        <v>62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136"/>
      <c r="N19" s="110">
        <f>SUM(N9:N18)</f>
        <v>0</v>
      </c>
      <c r="O19" s="109">
        <f>SUM(O9:O18)</f>
        <v>0</v>
      </c>
      <c r="P19" s="108"/>
      <c r="Q19" s="110">
        <f>SUM(Q9:Q18)</f>
        <v>0</v>
      </c>
      <c r="R19" s="109">
        <f>SUM(R9:R18)</f>
        <v>0</v>
      </c>
      <c r="S19" s="136"/>
      <c r="T19" s="110">
        <f>SUM(T9:T18)</f>
        <v>0</v>
      </c>
      <c r="U19" s="109">
        <f>SUM(U9:U18)</f>
        <v>0</v>
      </c>
      <c r="V19" s="136"/>
      <c r="W19" s="110">
        <f>SUM(W9:W18)</f>
        <v>0</v>
      </c>
      <c r="X19" s="109">
        <f>SUM(X9:X18)</f>
        <v>0</v>
      </c>
      <c r="Y19" s="136"/>
      <c r="Z19" s="110">
        <f>SUM(Z9:Z18)</f>
        <v>0</v>
      </c>
      <c r="AA19" s="109">
        <f>SUM(AA9:AA18)</f>
        <v>0</v>
      </c>
      <c r="AB19" s="111">
        <f>SUM(N19:AA19)</f>
        <v>0</v>
      </c>
      <c r="AC19" s="62"/>
      <c r="AG19" s="3"/>
      <c r="AI19" s="62"/>
    </row>
    <row r="20" spans="1:36">
      <c r="A20" s="443" t="s">
        <v>63</v>
      </c>
      <c r="B20" s="444"/>
      <c r="C20" s="444"/>
      <c r="D20" s="444"/>
      <c r="E20" s="444"/>
      <c r="F20" s="444"/>
      <c r="G20" s="444"/>
      <c r="H20" s="444"/>
      <c r="I20" s="444"/>
      <c r="J20" s="444"/>
      <c r="K20" s="337"/>
      <c r="L20" s="337"/>
      <c r="M20" s="338"/>
      <c r="N20" s="339"/>
      <c r="O20" s="340">
        <f>SUM(N9:O18)</f>
        <v>0</v>
      </c>
      <c r="P20" s="338"/>
      <c r="Q20" s="339"/>
      <c r="R20" s="340">
        <f>SUM(Q9:R18)</f>
        <v>0</v>
      </c>
      <c r="S20" s="338"/>
      <c r="T20" s="339"/>
      <c r="U20" s="340">
        <f>SUM(T9:U18)</f>
        <v>0</v>
      </c>
      <c r="V20" s="338"/>
      <c r="W20" s="339"/>
      <c r="X20" s="340">
        <f>SUM(W9:X18)</f>
        <v>0</v>
      </c>
      <c r="Y20" s="338"/>
      <c r="Z20" s="339"/>
      <c r="AA20" s="340">
        <f>SUM(Z9:AA18)</f>
        <v>0</v>
      </c>
      <c r="AB20" s="341">
        <f>SUM(O20:AA20)</f>
        <v>0</v>
      </c>
      <c r="AC20" s="62"/>
      <c r="AI20" s="62"/>
    </row>
    <row r="21" spans="1:36" ht="5.0999999999999996" customHeight="1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61"/>
      <c r="AG21" s="3"/>
      <c r="AI21" s="61"/>
    </row>
    <row r="22" spans="1:36">
      <c r="A22" s="36" t="s">
        <v>16</v>
      </c>
      <c r="B22" s="47"/>
      <c r="C22" s="4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9"/>
      <c r="AI22" s="9"/>
    </row>
    <row r="23" spans="1:36">
      <c r="A23" s="417" t="s">
        <v>64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139"/>
      <c r="N23" s="140"/>
      <c r="O23" s="141">
        <v>0</v>
      </c>
      <c r="P23" s="139"/>
      <c r="Q23" s="140"/>
      <c r="R23" s="141">
        <v>0</v>
      </c>
      <c r="S23" s="139"/>
      <c r="T23" s="140"/>
      <c r="U23" s="141">
        <v>0</v>
      </c>
      <c r="V23" s="139"/>
      <c r="W23" s="140"/>
      <c r="X23" s="141">
        <v>0</v>
      </c>
      <c r="Y23" s="139"/>
      <c r="Z23" s="140"/>
      <c r="AA23" s="141">
        <v>0</v>
      </c>
      <c r="AB23" s="112">
        <f>SUM(AA23,X23,U23,R23,O23)</f>
        <v>0</v>
      </c>
      <c r="AC23" s="62"/>
      <c r="AI23" s="62"/>
    </row>
    <row r="24" spans="1:36">
      <c r="A24" s="419" t="s">
        <v>64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142"/>
      <c r="N24" s="143"/>
      <c r="O24" s="144">
        <v>0</v>
      </c>
      <c r="P24" s="142"/>
      <c r="Q24" s="143"/>
      <c r="R24" s="144">
        <v>0</v>
      </c>
      <c r="S24" s="142"/>
      <c r="T24" s="143"/>
      <c r="U24" s="144">
        <v>0</v>
      </c>
      <c r="V24" s="142"/>
      <c r="W24" s="143"/>
      <c r="X24" s="144">
        <v>0</v>
      </c>
      <c r="Y24" s="142"/>
      <c r="Z24" s="143"/>
      <c r="AA24" s="144">
        <v>0</v>
      </c>
      <c r="AB24" s="113">
        <f>SUM(AA24,X24,U24,R24,O24)</f>
        <v>0</v>
      </c>
      <c r="AC24" s="62"/>
      <c r="AI24" s="62"/>
    </row>
    <row r="25" spans="1:36">
      <c r="A25" s="421" t="s">
        <v>17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271"/>
      <c r="N25" s="138"/>
      <c r="O25" s="137">
        <f>SUM(O23:O24)</f>
        <v>0</v>
      </c>
      <c r="P25" s="271"/>
      <c r="Q25" s="138"/>
      <c r="R25" s="137">
        <f>SUM(R23:R24)</f>
        <v>0</v>
      </c>
      <c r="S25" s="271"/>
      <c r="T25" s="138"/>
      <c r="U25" s="137">
        <f>SUM(U23:U24)</f>
        <v>0</v>
      </c>
      <c r="V25" s="271"/>
      <c r="W25" s="138"/>
      <c r="X25" s="137">
        <f>SUM(X23:X24)</f>
        <v>0</v>
      </c>
      <c r="Y25" s="271"/>
      <c r="Z25" s="138"/>
      <c r="AA25" s="137">
        <f>SUM(AA23:AA24)</f>
        <v>0</v>
      </c>
      <c r="AB25" s="114">
        <f t="shared" ref="AB25" si="18">SUM(AB23:AB24)</f>
        <v>0</v>
      </c>
      <c r="AC25" s="62"/>
      <c r="AI25" s="62"/>
    </row>
    <row r="26" spans="1:36" ht="5.0999999999999996" customHeight="1">
      <c r="A26" s="42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90"/>
      <c r="AI26" s="90"/>
    </row>
    <row r="27" spans="1:36">
      <c r="A27" s="36" t="s">
        <v>18</v>
      </c>
      <c r="B27" s="47"/>
      <c r="C27" s="47"/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9"/>
      <c r="AI27" s="9"/>
    </row>
    <row r="28" spans="1:36">
      <c r="A28" s="411" t="s">
        <v>65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139"/>
      <c r="N28" s="140"/>
      <c r="O28" s="141">
        <v>0</v>
      </c>
      <c r="P28" s="139"/>
      <c r="Q28" s="140"/>
      <c r="R28" s="141">
        <v>0</v>
      </c>
      <c r="S28" s="139"/>
      <c r="T28" s="140"/>
      <c r="U28" s="141">
        <v>0</v>
      </c>
      <c r="V28" s="139"/>
      <c r="W28" s="140"/>
      <c r="X28" s="141">
        <v>0</v>
      </c>
      <c r="Y28" s="139"/>
      <c r="Z28" s="140"/>
      <c r="AA28" s="141">
        <v>0</v>
      </c>
      <c r="AB28" s="112">
        <f>SUM(AA28,X28,U28,R28,O28)</f>
        <v>0</v>
      </c>
      <c r="AC28" s="62"/>
      <c r="AI28" s="62"/>
    </row>
    <row r="29" spans="1:36">
      <c r="A29" s="447" t="s">
        <v>66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142"/>
      <c r="N29" s="143"/>
      <c r="O29" s="144">
        <v>0</v>
      </c>
      <c r="P29" s="142"/>
      <c r="Q29" s="143"/>
      <c r="R29" s="144">
        <v>0</v>
      </c>
      <c r="S29" s="142"/>
      <c r="T29" s="143"/>
      <c r="U29" s="144">
        <v>0</v>
      </c>
      <c r="V29" s="142"/>
      <c r="W29" s="143"/>
      <c r="X29" s="144">
        <v>0</v>
      </c>
      <c r="Y29" s="142"/>
      <c r="Z29" s="143"/>
      <c r="AA29" s="144">
        <v>0</v>
      </c>
      <c r="AB29" s="113">
        <f>SUM(AA29,X29,U29,R29,O29)</f>
        <v>0</v>
      </c>
      <c r="AC29" s="62"/>
      <c r="AI29" s="62"/>
    </row>
    <row r="30" spans="1:36">
      <c r="A30" s="421" t="s">
        <v>19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271"/>
      <c r="N30" s="138"/>
      <c r="O30" s="137">
        <f>SUM(O28:O29)</f>
        <v>0</v>
      </c>
      <c r="P30" s="271"/>
      <c r="Q30" s="138"/>
      <c r="R30" s="137">
        <f>SUM(R28:R29)</f>
        <v>0</v>
      </c>
      <c r="S30" s="271"/>
      <c r="T30" s="138"/>
      <c r="U30" s="137">
        <f>SUM(U28:U29)</f>
        <v>0</v>
      </c>
      <c r="V30" s="271"/>
      <c r="W30" s="138"/>
      <c r="X30" s="137">
        <f>SUM(X28:X29)</f>
        <v>0</v>
      </c>
      <c r="Y30" s="271"/>
      <c r="Z30" s="138"/>
      <c r="AA30" s="137">
        <f>SUM(AA28:AA29)</f>
        <v>0</v>
      </c>
      <c r="AB30" s="114">
        <f t="shared" ref="AB30" si="19">SUM(AB28:AB29)</f>
        <v>0</v>
      </c>
      <c r="AC30" s="62"/>
      <c r="AI30" s="62"/>
    </row>
    <row r="31" spans="1:36" ht="5.0999999999999996" customHeight="1">
      <c r="A31" s="20"/>
      <c r="B31" s="20"/>
      <c r="C31" s="20"/>
      <c r="D31" s="21"/>
      <c r="E31" s="7"/>
      <c r="F31" s="7"/>
      <c r="G31" s="7"/>
      <c r="H31" s="7"/>
      <c r="I31" s="7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9"/>
      <c r="AI31" s="9"/>
    </row>
    <row r="32" spans="1:36">
      <c r="A32" s="449" t="s">
        <v>20</v>
      </c>
      <c r="B32" s="393"/>
      <c r="C32" s="27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9"/>
      <c r="AI32" s="9"/>
    </row>
    <row r="33" spans="1:35">
      <c r="A33" s="411" t="s">
        <v>67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139"/>
      <c r="N33" s="140"/>
      <c r="O33" s="141">
        <v>0</v>
      </c>
      <c r="P33" s="139"/>
      <c r="Q33" s="140"/>
      <c r="R33" s="141">
        <v>0</v>
      </c>
      <c r="S33" s="139"/>
      <c r="T33" s="140"/>
      <c r="U33" s="141">
        <v>0</v>
      </c>
      <c r="V33" s="139"/>
      <c r="W33" s="140"/>
      <c r="X33" s="141">
        <v>0</v>
      </c>
      <c r="Y33" s="139"/>
      <c r="Z33" s="140"/>
      <c r="AA33" s="141">
        <v>0</v>
      </c>
      <c r="AB33" s="117">
        <f>SUM(AA33,X33,U33,R33,O33)</f>
        <v>0</v>
      </c>
      <c r="AC33" s="68"/>
      <c r="AI33" s="68"/>
    </row>
    <row r="34" spans="1:35">
      <c r="A34" s="451" t="s">
        <v>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167"/>
      <c r="N34" s="168"/>
      <c r="O34" s="169">
        <v>0</v>
      </c>
      <c r="P34" s="167"/>
      <c r="Q34" s="168"/>
      <c r="R34" s="169">
        <v>0</v>
      </c>
      <c r="S34" s="167"/>
      <c r="T34" s="168"/>
      <c r="U34" s="169">
        <v>0</v>
      </c>
      <c r="V34" s="167"/>
      <c r="W34" s="168"/>
      <c r="X34" s="169">
        <v>0</v>
      </c>
      <c r="Y34" s="167"/>
      <c r="Z34" s="168"/>
      <c r="AA34" s="169">
        <v>0</v>
      </c>
      <c r="AB34" s="118">
        <f>SUM(AA34,X34,U34,R34,O34)</f>
        <v>0</v>
      </c>
      <c r="AC34" s="68"/>
      <c r="AG34" s="1"/>
      <c r="AI34" s="68"/>
    </row>
    <row r="35" spans="1:35">
      <c r="A35" s="451" t="s">
        <v>18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167"/>
      <c r="N35" s="168"/>
      <c r="O35" s="169">
        <v>0</v>
      </c>
      <c r="P35" s="167"/>
      <c r="Q35" s="168"/>
      <c r="R35" s="169">
        <v>0</v>
      </c>
      <c r="S35" s="167"/>
      <c r="T35" s="168"/>
      <c r="U35" s="169">
        <v>0</v>
      </c>
      <c r="V35" s="167"/>
      <c r="W35" s="168"/>
      <c r="X35" s="169">
        <v>0</v>
      </c>
      <c r="Y35" s="167"/>
      <c r="Z35" s="168"/>
      <c r="AA35" s="169">
        <v>0</v>
      </c>
      <c r="AB35" s="118">
        <f>SUM(AA35,X35,U35,R35,O35)</f>
        <v>0</v>
      </c>
      <c r="AC35" s="68"/>
      <c r="AG35" s="1"/>
      <c r="AI35" s="68"/>
    </row>
    <row r="36" spans="1:35">
      <c r="A36" s="451" t="s">
        <v>69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167"/>
      <c r="N36" s="168"/>
      <c r="O36" s="169">
        <v>0</v>
      </c>
      <c r="P36" s="167"/>
      <c r="Q36" s="168"/>
      <c r="R36" s="169">
        <v>0</v>
      </c>
      <c r="S36" s="167"/>
      <c r="T36" s="168"/>
      <c r="U36" s="169">
        <v>0</v>
      </c>
      <c r="V36" s="167"/>
      <c r="W36" s="168"/>
      <c r="X36" s="169">
        <v>0</v>
      </c>
      <c r="Y36" s="167"/>
      <c r="Z36" s="168"/>
      <c r="AA36" s="169">
        <v>0</v>
      </c>
      <c r="AB36" s="118">
        <f>SUM(AA36,X36,U36,R36,O36)</f>
        <v>0</v>
      </c>
      <c r="AC36" s="68"/>
      <c r="AG36" s="1"/>
      <c r="AI36" s="68"/>
    </row>
    <row r="37" spans="1:35">
      <c r="A37" s="447" t="s">
        <v>70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142"/>
      <c r="N37" s="143"/>
      <c r="O37" s="144">
        <v>0</v>
      </c>
      <c r="P37" s="142"/>
      <c r="Q37" s="143"/>
      <c r="R37" s="144">
        <v>0</v>
      </c>
      <c r="S37" s="142"/>
      <c r="T37" s="143"/>
      <c r="U37" s="144">
        <v>0</v>
      </c>
      <c r="V37" s="142"/>
      <c r="W37" s="143"/>
      <c r="X37" s="144">
        <v>0</v>
      </c>
      <c r="Y37" s="142"/>
      <c r="Z37" s="143"/>
      <c r="AA37" s="144">
        <v>0</v>
      </c>
      <c r="AB37" s="119">
        <f>SUM(AA37,X37,U37,R37,O37)</f>
        <v>0</v>
      </c>
      <c r="AC37" s="62"/>
      <c r="AG37" s="1"/>
      <c r="AI37" s="62"/>
    </row>
    <row r="38" spans="1:35">
      <c r="A38" s="421" t="s">
        <v>21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271"/>
      <c r="N38" s="138"/>
      <c r="O38" s="137">
        <f>SUM(O33:O37)</f>
        <v>0</v>
      </c>
      <c r="P38" s="271"/>
      <c r="Q38" s="138"/>
      <c r="R38" s="137">
        <f>SUM(R33:R37)</f>
        <v>0</v>
      </c>
      <c r="S38" s="271"/>
      <c r="T38" s="138"/>
      <c r="U38" s="137">
        <f>SUM(U33:U37)</f>
        <v>0</v>
      </c>
      <c r="V38" s="271"/>
      <c r="W38" s="138"/>
      <c r="X38" s="137">
        <f>SUM(X33:X37)</f>
        <v>0</v>
      </c>
      <c r="Y38" s="271"/>
      <c r="Z38" s="138"/>
      <c r="AA38" s="137">
        <f>SUM(AA33:AA37)</f>
        <v>0</v>
      </c>
      <c r="AB38" s="115">
        <f>SUM(AB33:AB37)</f>
        <v>0</v>
      </c>
      <c r="AC38" s="62"/>
      <c r="AG38" s="1"/>
      <c r="AI38" s="62"/>
    </row>
    <row r="39" spans="1:35" ht="4.9000000000000004" customHeight="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6"/>
      <c r="AC39" s="62"/>
      <c r="AG39" s="1"/>
      <c r="AI39" s="62"/>
    </row>
    <row r="40" spans="1:35">
      <c r="A40" s="41" t="s">
        <v>22</v>
      </c>
      <c r="B40" s="48"/>
      <c r="C40" s="48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9"/>
      <c r="AG40" s="1"/>
      <c r="AI40" s="9"/>
    </row>
    <row r="41" spans="1:35">
      <c r="A41" s="452" t="s">
        <v>71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139"/>
      <c r="N41" s="140"/>
      <c r="O41" s="141">
        <v>0</v>
      </c>
      <c r="P41" s="139"/>
      <c r="Q41" s="140"/>
      <c r="R41" s="141">
        <v>0</v>
      </c>
      <c r="S41" s="139"/>
      <c r="T41" s="140"/>
      <c r="U41" s="141">
        <v>0</v>
      </c>
      <c r="V41" s="139"/>
      <c r="W41" s="140"/>
      <c r="X41" s="141">
        <v>0</v>
      </c>
      <c r="Y41" s="139"/>
      <c r="Z41" s="140"/>
      <c r="AA41" s="141">
        <v>0</v>
      </c>
      <c r="AB41" s="117">
        <f t="shared" ref="AB41:AB50" si="20">SUM(AA41,X41,U41,R41,O41)</f>
        <v>0</v>
      </c>
      <c r="AC41" s="68"/>
      <c r="AG41" s="1"/>
      <c r="AI41" s="68"/>
    </row>
    <row r="42" spans="1:35">
      <c r="A42" s="445" t="s">
        <v>72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167"/>
      <c r="N42" s="168"/>
      <c r="O42" s="169">
        <v>0</v>
      </c>
      <c r="P42" s="167"/>
      <c r="Q42" s="168"/>
      <c r="R42" s="169">
        <v>0</v>
      </c>
      <c r="S42" s="167"/>
      <c r="T42" s="168"/>
      <c r="U42" s="169">
        <v>0</v>
      </c>
      <c r="V42" s="167"/>
      <c r="W42" s="168"/>
      <c r="X42" s="169">
        <v>0</v>
      </c>
      <c r="Y42" s="167"/>
      <c r="Z42" s="168"/>
      <c r="AA42" s="169">
        <v>0</v>
      </c>
      <c r="AB42" s="118">
        <f t="shared" si="20"/>
        <v>0</v>
      </c>
      <c r="AC42" s="68"/>
      <c r="AG42" s="1"/>
      <c r="AI42" s="68"/>
    </row>
    <row r="43" spans="1:35">
      <c r="A43" s="445" t="s">
        <v>73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167"/>
      <c r="N43" s="168"/>
      <c r="O43" s="169">
        <v>0</v>
      </c>
      <c r="P43" s="167"/>
      <c r="Q43" s="168"/>
      <c r="R43" s="169">
        <v>0</v>
      </c>
      <c r="S43" s="167"/>
      <c r="T43" s="168"/>
      <c r="U43" s="169">
        <v>0</v>
      </c>
      <c r="V43" s="167"/>
      <c r="W43" s="168"/>
      <c r="X43" s="169">
        <v>0</v>
      </c>
      <c r="Y43" s="167"/>
      <c r="Z43" s="168"/>
      <c r="AA43" s="169">
        <v>0</v>
      </c>
      <c r="AB43" s="118">
        <f t="shared" si="20"/>
        <v>0</v>
      </c>
      <c r="AC43" s="68"/>
      <c r="AG43" s="1"/>
      <c r="AI43" s="68"/>
    </row>
    <row r="44" spans="1:35" ht="13.15" customHeight="1">
      <c r="A44" s="451" t="s">
        <v>74</v>
      </c>
      <c r="B44" s="456"/>
      <c r="C44" s="456"/>
      <c r="D44" s="206" t="s">
        <v>75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10"/>
      <c r="K44" s="210"/>
      <c r="L44" s="58">
        <v>0</v>
      </c>
      <c r="M44" s="171"/>
      <c r="N44" s="216"/>
      <c r="O44" s="173">
        <f>ROUND($L$44*E44,0)</f>
        <v>0</v>
      </c>
      <c r="P44" s="171"/>
      <c r="Q44" s="216"/>
      <c r="R44" s="173">
        <f>ROUND($L$44*F44*(1+$Q$4),0)</f>
        <v>0</v>
      </c>
      <c r="S44" s="171"/>
      <c r="T44" s="216"/>
      <c r="U44" s="173">
        <f>ROUND($L$44*G44*((1+$Q$4)^2),0)</f>
        <v>0</v>
      </c>
      <c r="V44" s="171"/>
      <c r="W44" s="216"/>
      <c r="X44" s="173">
        <f>ROUND($L$44*H44*((1+$Q$4)^3),0)</f>
        <v>0</v>
      </c>
      <c r="Y44" s="171"/>
      <c r="Z44" s="216"/>
      <c r="AA44" s="173">
        <f>ROUND($L$44*I44*((1+$Q$4)^4),0)</f>
        <v>0</v>
      </c>
      <c r="AB44" s="116">
        <f t="shared" si="20"/>
        <v>0</v>
      </c>
      <c r="AC44" s="62"/>
      <c r="AG44" s="1"/>
      <c r="AI44" s="62"/>
    </row>
    <row r="45" spans="1:35" ht="13.15" customHeight="1">
      <c r="A45" s="451" t="s">
        <v>74</v>
      </c>
      <c r="B45" s="456"/>
      <c r="C45" s="456"/>
      <c r="D45" s="206" t="s">
        <v>75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10"/>
      <c r="K45" s="210"/>
      <c r="L45" s="58">
        <v>0</v>
      </c>
      <c r="M45" s="171"/>
      <c r="N45" s="172"/>
      <c r="O45" s="173">
        <f>ROUND($L$45*E45,0)</f>
        <v>0</v>
      </c>
      <c r="P45" s="171"/>
      <c r="Q45" s="172"/>
      <c r="R45" s="173">
        <f>ROUND($L$45*F45*(1+$Q$4),0)</f>
        <v>0</v>
      </c>
      <c r="S45" s="171"/>
      <c r="T45" s="172"/>
      <c r="U45" s="173">
        <f>ROUND($L$45*G45*((1+$Q$4)^2),0)</f>
        <v>0</v>
      </c>
      <c r="V45" s="171"/>
      <c r="W45" s="172"/>
      <c r="X45" s="173">
        <f>ROUND($L$45*H45*((1+$Q$4)^3),0)</f>
        <v>0</v>
      </c>
      <c r="Y45" s="171"/>
      <c r="Z45" s="172"/>
      <c r="AA45" s="173">
        <f>ROUND($L$45*I45*((1+$Q$4)^4),0)</f>
        <v>0</v>
      </c>
      <c r="AB45" s="116">
        <f t="shared" si="20"/>
        <v>0</v>
      </c>
      <c r="AC45" s="62"/>
      <c r="AG45" s="1"/>
      <c r="AI45" s="62"/>
    </row>
    <row r="46" spans="1:35" ht="13.15" customHeight="1">
      <c r="A46" s="451" t="s">
        <v>76</v>
      </c>
      <c r="B46" s="456"/>
      <c r="C46" s="456"/>
      <c r="D46" s="456"/>
      <c r="E46" s="269"/>
      <c r="F46" s="269"/>
      <c r="G46" s="269"/>
      <c r="H46" s="269"/>
      <c r="I46" s="269"/>
      <c r="J46" s="135"/>
      <c r="K46" s="170"/>
      <c r="L46" s="103"/>
      <c r="M46" s="167"/>
      <c r="N46" s="168"/>
      <c r="O46" s="169">
        <v>0</v>
      </c>
      <c r="P46" s="167"/>
      <c r="Q46" s="168"/>
      <c r="R46" s="169">
        <v>0</v>
      </c>
      <c r="S46" s="167"/>
      <c r="T46" s="168"/>
      <c r="U46" s="169">
        <v>0</v>
      </c>
      <c r="V46" s="167"/>
      <c r="W46" s="168"/>
      <c r="X46" s="169">
        <v>0</v>
      </c>
      <c r="Y46" s="167"/>
      <c r="Z46" s="168"/>
      <c r="AA46" s="169">
        <v>0</v>
      </c>
      <c r="AB46" s="116">
        <f t="shared" si="20"/>
        <v>0</v>
      </c>
      <c r="AC46" s="62"/>
      <c r="AG46" s="1"/>
      <c r="AI46" s="62"/>
    </row>
    <row r="47" spans="1:35" ht="13.15" customHeight="1">
      <c r="A47" s="445" t="s">
        <v>77</v>
      </c>
      <c r="B47" s="446"/>
      <c r="C47" s="457"/>
      <c r="D47" s="457"/>
      <c r="E47" s="446"/>
      <c r="F47" s="446"/>
      <c r="G47" s="446"/>
      <c r="H47" s="446"/>
      <c r="I47" s="446"/>
      <c r="J47" s="446"/>
      <c r="K47" s="446"/>
      <c r="L47" s="446"/>
      <c r="M47" s="167"/>
      <c r="N47" s="168"/>
      <c r="O47" s="169">
        <v>0</v>
      </c>
      <c r="P47" s="167"/>
      <c r="Q47" s="168"/>
      <c r="R47" s="169">
        <v>0</v>
      </c>
      <c r="S47" s="167"/>
      <c r="T47" s="168"/>
      <c r="U47" s="169">
        <v>0</v>
      </c>
      <c r="V47" s="167"/>
      <c r="W47" s="168"/>
      <c r="X47" s="169">
        <v>0</v>
      </c>
      <c r="Y47" s="167"/>
      <c r="Z47" s="168"/>
      <c r="AA47" s="169">
        <v>0</v>
      </c>
      <c r="AB47" s="116">
        <f t="shared" si="20"/>
        <v>0</v>
      </c>
      <c r="AC47" s="62"/>
      <c r="AG47" s="1"/>
      <c r="AI47" s="62"/>
    </row>
    <row r="48" spans="1:35">
      <c r="A48" s="451" t="s">
        <v>78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167"/>
      <c r="N48" s="168"/>
      <c r="O48" s="169">
        <v>0</v>
      </c>
      <c r="P48" s="167"/>
      <c r="Q48" s="168"/>
      <c r="R48" s="169">
        <v>0</v>
      </c>
      <c r="S48" s="167"/>
      <c r="T48" s="168"/>
      <c r="U48" s="169">
        <v>0</v>
      </c>
      <c r="V48" s="167"/>
      <c r="W48" s="168"/>
      <c r="X48" s="169">
        <v>0</v>
      </c>
      <c r="Y48" s="167"/>
      <c r="Z48" s="168"/>
      <c r="AA48" s="169">
        <v>0</v>
      </c>
      <c r="AB48" s="116">
        <f t="shared" si="20"/>
        <v>0</v>
      </c>
      <c r="AC48" s="62"/>
      <c r="AG48" s="1"/>
      <c r="AI48" s="62"/>
    </row>
    <row r="49" spans="1:35">
      <c r="A49" s="451" t="s">
        <v>70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167"/>
      <c r="N49" s="168"/>
      <c r="O49" s="169">
        <v>0</v>
      </c>
      <c r="P49" s="167"/>
      <c r="Q49" s="168"/>
      <c r="R49" s="169">
        <v>0</v>
      </c>
      <c r="S49" s="167"/>
      <c r="T49" s="168"/>
      <c r="U49" s="169">
        <v>0</v>
      </c>
      <c r="V49" s="167"/>
      <c r="W49" s="168"/>
      <c r="X49" s="169">
        <v>0</v>
      </c>
      <c r="Y49" s="167"/>
      <c r="Z49" s="168"/>
      <c r="AA49" s="169">
        <v>0</v>
      </c>
      <c r="AB49" s="116">
        <f t="shared" si="20"/>
        <v>0</v>
      </c>
      <c r="AC49" s="62"/>
      <c r="AG49" s="1"/>
      <c r="AI49" s="62"/>
    </row>
    <row r="50" spans="1:35" ht="12.75" customHeight="1">
      <c r="A50" s="451" t="s">
        <v>70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208"/>
      <c r="N50" s="209"/>
      <c r="O50" s="169">
        <v>0</v>
      </c>
      <c r="P50" s="167"/>
      <c r="Q50" s="168"/>
      <c r="R50" s="169">
        <v>0</v>
      </c>
      <c r="S50" s="167"/>
      <c r="T50" s="168"/>
      <c r="U50" s="169">
        <v>0</v>
      </c>
      <c r="V50" s="167"/>
      <c r="W50" s="168"/>
      <c r="X50" s="169">
        <v>0</v>
      </c>
      <c r="Y50" s="167"/>
      <c r="Z50" s="168"/>
      <c r="AA50" s="169">
        <v>0</v>
      </c>
      <c r="AB50" s="116">
        <f t="shared" si="20"/>
        <v>0</v>
      </c>
      <c r="AC50" s="62"/>
      <c r="AG50" s="1"/>
      <c r="AI50" s="62"/>
    </row>
    <row r="51" spans="1:35">
      <c r="A51" s="421" t="s">
        <v>23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58"/>
      <c r="M51" s="271"/>
      <c r="N51" s="138"/>
      <c r="O51" s="137">
        <f>SUM(O41:O50)</f>
        <v>0</v>
      </c>
      <c r="P51" s="271"/>
      <c r="Q51" s="138"/>
      <c r="R51" s="137">
        <f>SUM(R41:R50)</f>
        <v>0</v>
      </c>
      <c r="S51" s="271"/>
      <c r="T51" s="138"/>
      <c r="U51" s="137">
        <f>SUM(U41:U50)</f>
        <v>0</v>
      </c>
      <c r="V51" s="271"/>
      <c r="W51" s="138"/>
      <c r="X51" s="137">
        <f>SUM(X41:X50)</f>
        <v>0</v>
      </c>
      <c r="Y51" s="271"/>
      <c r="Z51" s="138"/>
      <c r="AA51" s="137">
        <f>SUM(AA41:AA50)</f>
        <v>0</v>
      </c>
      <c r="AB51" s="115">
        <f>SUM(AB41:AB50)</f>
        <v>0</v>
      </c>
      <c r="AC51" s="62"/>
      <c r="AG51" s="1"/>
      <c r="AI51" s="62"/>
    </row>
    <row r="52" spans="1:35" ht="5.0999999999999996" customHeight="1">
      <c r="A52" s="5"/>
      <c r="B52" s="5"/>
      <c r="C52" s="5"/>
      <c r="D52" s="7"/>
      <c r="E52" s="11"/>
      <c r="F52" s="11"/>
      <c r="G52" s="11"/>
      <c r="H52" s="11"/>
      <c r="I52" s="11"/>
      <c r="J52" s="19"/>
      <c r="K52" s="19"/>
      <c r="L52" s="1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9"/>
    </row>
    <row r="53" spans="1:35">
      <c r="A53" s="36" t="s">
        <v>24</v>
      </c>
      <c r="B53" s="47"/>
      <c r="C53" s="47"/>
      <c r="D53" s="37"/>
      <c r="E53" s="37"/>
      <c r="F53" s="37"/>
      <c r="G53" s="37"/>
      <c r="H53" s="37"/>
      <c r="I53" s="37"/>
      <c r="J53" s="38"/>
      <c r="K53" s="38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"/>
      <c r="AI53" s="9"/>
    </row>
    <row r="54" spans="1:35" ht="13.15" customHeight="1">
      <c r="A54" s="91"/>
      <c r="B54" s="92"/>
      <c r="C54" s="92"/>
      <c r="D54" s="92"/>
      <c r="E54" s="92"/>
      <c r="F54" s="92"/>
      <c r="G54" s="92"/>
      <c r="H54" s="92"/>
      <c r="I54" s="92"/>
      <c r="J54" s="459" t="s">
        <v>79</v>
      </c>
      <c r="K54" s="460"/>
      <c r="L54" s="461"/>
      <c r="M54" s="264"/>
      <c r="N54" s="265"/>
      <c r="O54" s="174">
        <v>0</v>
      </c>
      <c r="P54" s="264"/>
      <c r="Q54" s="265"/>
      <c r="R54" s="174">
        <v>0</v>
      </c>
      <c r="S54" s="264"/>
      <c r="T54" s="265"/>
      <c r="U54" s="174">
        <v>0</v>
      </c>
      <c r="V54" s="264"/>
      <c r="W54" s="265"/>
      <c r="X54" s="174">
        <v>0</v>
      </c>
      <c r="Y54" s="264"/>
      <c r="Z54" s="265"/>
      <c r="AA54" s="174">
        <v>0</v>
      </c>
      <c r="AB54" s="112">
        <f>SUM(O54,R54,U54,X54,AA54)</f>
        <v>0</v>
      </c>
      <c r="AC54" s="62"/>
      <c r="AI54" s="62"/>
    </row>
    <row r="55" spans="1:35" ht="13.15" customHeight="1">
      <c r="A55" s="95" t="s">
        <v>80</v>
      </c>
      <c r="B55" s="462" t="s">
        <v>81</v>
      </c>
      <c r="C55" s="462"/>
      <c r="D55" s="462"/>
      <c r="E55" s="462"/>
      <c r="F55" s="270"/>
      <c r="G55" s="270"/>
      <c r="H55" s="270"/>
      <c r="I55" s="270"/>
      <c r="J55" s="463" t="s">
        <v>27</v>
      </c>
      <c r="K55" s="464"/>
      <c r="L55" s="465"/>
      <c r="M55" s="266"/>
      <c r="N55" s="216"/>
      <c r="O55" s="169">
        <v>0</v>
      </c>
      <c r="P55" s="266"/>
      <c r="Q55" s="216"/>
      <c r="R55" s="169">
        <v>0</v>
      </c>
      <c r="S55" s="266"/>
      <c r="T55" s="216"/>
      <c r="U55" s="169">
        <v>0</v>
      </c>
      <c r="V55" s="266"/>
      <c r="W55" s="216"/>
      <c r="X55" s="169">
        <v>0</v>
      </c>
      <c r="Y55" s="266"/>
      <c r="Z55" s="216"/>
      <c r="AA55" s="169">
        <v>0</v>
      </c>
      <c r="AB55" s="121">
        <f>SUM(O55,R55,U55,X55,AA55)</f>
        <v>0</v>
      </c>
      <c r="AC55" s="62"/>
      <c r="AI55" s="62"/>
    </row>
    <row r="56" spans="1:35" s="12" customFormat="1" ht="13.15" customHeight="1">
      <c r="A56" s="96"/>
      <c r="B56" s="98"/>
      <c r="C56" s="98"/>
      <c r="D56" s="98"/>
      <c r="E56" s="98"/>
      <c r="F56" s="98"/>
      <c r="G56" s="98"/>
      <c r="H56" s="98"/>
      <c r="I56" s="98"/>
      <c r="J56" s="453" t="s">
        <v>82</v>
      </c>
      <c r="K56" s="454"/>
      <c r="L56" s="455"/>
      <c r="M56" s="175"/>
      <c r="N56" s="176"/>
      <c r="O56" s="177">
        <f>SUM(O54:O55)</f>
        <v>0</v>
      </c>
      <c r="P56" s="175"/>
      <c r="Q56" s="176"/>
      <c r="R56" s="177">
        <f>SUM(R54:R55)</f>
        <v>0</v>
      </c>
      <c r="S56" s="175"/>
      <c r="T56" s="176"/>
      <c r="U56" s="177">
        <f>SUM(U54:U55)</f>
        <v>0</v>
      </c>
      <c r="V56" s="175"/>
      <c r="W56" s="176"/>
      <c r="X56" s="177">
        <f>SUM(X54:X55)</f>
        <v>0</v>
      </c>
      <c r="Y56" s="175"/>
      <c r="Z56" s="176"/>
      <c r="AA56" s="177">
        <f>SUM(AA54:AA55)</f>
        <v>0</v>
      </c>
      <c r="AB56" s="120">
        <f>SUM(AB54:AB55)</f>
        <v>0</v>
      </c>
      <c r="AC56" s="69"/>
      <c r="AG56" s="13"/>
      <c r="AI56" s="69"/>
    </row>
    <row r="57" spans="1:35" ht="13.15" customHeight="1">
      <c r="A57" s="97"/>
      <c r="B57" s="99"/>
      <c r="C57" s="99"/>
      <c r="D57" s="99"/>
      <c r="E57" s="99"/>
      <c r="F57" s="99"/>
      <c r="G57" s="99"/>
      <c r="H57" s="99"/>
      <c r="I57" s="99"/>
      <c r="J57" s="459" t="s">
        <v>79</v>
      </c>
      <c r="K57" s="460"/>
      <c r="L57" s="461"/>
      <c r="M57" s="264"/>
      <c r="N57" s="265"/>
      <c r="O57" s="174">
        <v>0</v>
      </c>
      <c r="P57" s="264"/>
      <c r="Q57" s="265"/>
      <c r="R57" s="174">
        <v>0</v>
      </c>
      <c r="S57" s="264"/>
      <c r="T57" s="265"/>
      <c r="U57" s="174">
        <v>0</v>
      </c>
      <c r="V57" s="264"/>
      <c r="W57" s="265"/>
      <c r="X57" s="174">
        <v>0</v>
      </c>
      <c r="Y57" s="264"/>
      <c r="Z57" s="265"/>
      <c r="AA57" s="174">
        <v>0</v>
      </c>
      <c r="AB57" s="112">
        <f>SUM(O57,R57,U57,X57,AA57)</f>
        <v>0</v>
      </c>
      <c r="AC57" s="62"/>
      <c r="AI57" s="62"/>
    </row>
    <row r="58" spans="1:35" ht="13.15" customHeight="1">
      <c r="A58" s="95" t="s">
        <v>83</v>
      </c>
      <c r="B58" s="270" t="s">
        <v>81</v>
      </c>
      <c r="C58" s="270"/>
      <c r="D58" s="270"/>
      <c r="E58" s="270"/>
      <c r="F58" s="270"/>
      <c r="G58" s="270"/>
      <c r="H58" s="270"/>
      <c r="I58" s="270"/>
      <c r="J58" s="463" t="s">
        <v>27</v>
      </c>
      <c r="K58" s="464"/>
      <c r="L58" s="465"/>
      <c r="M58" s="266"/>
      <c r="N58" s="216"/>
      <c r="O58" s="169">
        <v>0</v>
      </c>
      <c r="P58" s="266"/>
      <c r="Q58" s="216"/>
      <c r="R58" s="169">
        <v>0</v>
      </c>
      <c r="S58" s="266"/>
      <c r="T58" s="216"/>
      <c r="U58" s="169">
        <v>0</v>
      </c>
      <c r="V58" s="266"/>
      <c r="W58" s="216"/>
      <c r="X58" s="169">
        <v>0</v>
      </c>
      <c r="Y58" s="266"/>
      <c r="Z58" s="216"/>
      <c r="AA58" s="169">
        <v>0</v>
      </c>
      <c r="AB58" s="121">
        <f>SUM(O58,R58,U58,X58,AA58)</f>
        <v>0</v>
      </c>
      <c r="AC58" s="62"/>
      <c r="AI58" s="62"/>
    </row>
    <row r="59" spans="1:35" s="12" customFormat="1" ht="13.15" customHeight="1">
      <c r="A59" s="96"/>
      <c r="B59" s="98"/>
      <c r="C59" s="98"/>
      <c r="D59" s="98"/>
      <c r="E59" s="98"/>
      <c r="F59" s="98"/>
      <c r="G59" s="98"/>
      <c r="H59" s="98"/>
      <c r="I59" s="98"/>
      <c r="J59" s="453" t="s">
        <v>82</v>
      </c>
      <c r="K59" s="454"/>
      <c r="L59" s="455"/>
      <c r="M59" s="175"/>
      <c r="N59" s="176"/>
      <c r="O59" s="177">
        <f>SUM(O57:O58)</f>
        <v>0</v>
      </c>
      <c r="P59" s="175"/>
      <c r="Q59" s="176"/>
      <c r="R59" s="177">
        <f>SUM(R57:R58)</f>
        <v>0</v>
      </c>
      <c r="S59" s="175"/>
      <c r="T59" s="176"/>
      <c r="U59" s="177">
        <f>SUM(U57:U58)</f>
        <v>0</v>
      </c>
      <c r="V59" s="175"/>
      <c r="W59" s="176"/>
      <c r="X59" s="177">
        <f>SUM(X57:X58)</f>
        <v>0</v>
      </c>
      <c r="Y59" s="175"/>
      <c r="Z59" s="176"/>
      <c r="AA59" s="177">
        <f>SUM(AA57:AA58)</f>
        <v>0</v>
      </c>
      <c r="AB59" s="120">
        <f>SUM(AB57:AB58)</f>
        <v>0</v>
      </c>
      <c r="AC59" s="69"/>
      <c r="AG59" s="13"/>
      <c r="AI59" s="69"/>
    </row>
    <row r="60" spans="1:35" ht="13.15" customHeight="1">
      <c r="A60" s="97"/>
      <c r="B60" s="99"/>
      <c r="C60" s="99"/>
      <c r="D60" s="99"/>
      <c r="E60" s="99"/>
      <c r="F60" s="99"/>
      <c r="G60" s="99"/>
      <c r="H60" s="99"/>
      <c r="I60" s="99"/>
      <c r="J60" s="459" t="s">
        <v>79</v>
      </c>
      <c r="K60" s="460"/>
      <c r="L60" s="461"/>
      <c r="M60" s="264"/>
      <c r="N60" s="265"/>
      <c r="O60" s="174">
        <v>0</v>
      </c>
      <c r="P60" s="264"/>
      <c r="Q60" s="265"/>
      <c r="R60" s="174">
        <v>0</v>
      </c>
      <c r="S60" s="264"/>
      <c r="T60" s="265"/>
      <c r="U60" s="174">
        <v>0</v>
      </c>
      <c r="V60" s="264"/>
      <c r="W60" s="265"/>
      <c r="X60" s="174">
        <v>0</v>
      </c>
      <c r="Y60" s="264"/>
      <c r="Z60" s="265"/>
      <c r="AA60" s="174">
        <v>0</v>
      </c>
      <c r="AB60" s="112">
        <f>SUM(O60,R60,U60,X60,AA60)</f>
        <v>0</v>
      </c>
      <c r="AC60" s="62"/>
      <c r="AI60" s="62"/>
    </row>
    <row r="61" spans="1:35" ht="13.15" customHeight="1">
      <c r="A61" s="95" t="s">
        <v>84</v>
      </c>
      <c r="B61" s="462" t="s">
        <v>85</v>
      </c>
      <c r="C61" s="462"/>
      <c r="D61" s="462"/>
      <c r="E61" s="462"/>
      <c r="F61" s="270"/>
      <c r="G61" s="270"/>
      <c r="H61" s="270"/>
      <c r="I61" s="270"/>
      <c r="J61" s="463" t="s">
        <v>27</v>
      </c>
      <c r="K61" s="464"/>
      <c r="L61" s="465"/>
      <c r="M61" s="266"/>
      <c r="N61" s="216"/>
      <c r="O61" s="169">
        <v>0</v>
      </c>
      <c r="P61" s="266"/>
      <c r="Q61" s="216"/>
      <c r="R61" s="169">
        <v>0</v>
      </c>
      <c r="S61" s="266"/>
      <c r="T61" s="216"/>
      <c r="U61" s="169">
        <v>0</v>
      </c>
      <c r="V61" s="266"/>
      <c r="W61" s="216"/>
      <c r="X61" s="169">
        <v>0</v>
      </c>
      <c r="Y61" s="266"/>
      <c r="Z61" s="216"/>
      <c r="AA61" s="169">
        <v>0</v>
      </c>
      <c r="AB61" s="121">
        <f>SUM(O61,R61,U61,X61,AA61)</f>
        <v>0</v>
      </c>
      <c r="AC61" s="62"/>
      <c r="AI61" s="62"/>
    </row>
    <row r="62" spans="1:35" s="12" customFormat="1" ht="13.15" customHeight="1">
      <c r="A62" s="96"/>
      <c r="B62" s="98"/>
      <c r="C62" s="98"/>
      <c r="D62" s="98"/>
      <c r="E62" s="98"/>
      <c r="F62" s="98"/>
      <c r="G62" s="98"/>
      <c r="H62" s="98"/>
      <c r="I62" s="98"/>
      <c r="J62" s="453" t="s">
        <v>82</v>
      </c>
      <c r="K62" s="454"/>
      <c r="L62" s="455"/>
      <c r="M62" s="175"/>
      <c r="N62" s="176"/>
      <c r="O62" s="177">
        <f>SUM(O60:O61)</f>
        <v>0</v>
      </c>
      <c r="P62" s="175"/>
      <c r="Q62" s="176"/>
      <c r="R62" s="177">
        <f>SUM(R60:R61)</f>
        <v>0</v>
      </c>
      <c r="S62" s="175"/>
      <c r="T62" s="176"/>
      <c r="U62" s="177">
        <f t="shared" ref="U62" si="21">SUM(U60:U61)</f>
        <v>0</v>
      </c>
      <c r="V62" s="175"/>
      <c r="W62" s="176"/>
      <c r="X62" s="177">
        <f t="shared" ref="X62" si="22">SUM(X60:X61)</f>
        <v>0</v>
      </c>
      <c r="Y62" s="175"/>
      <c r="Z62" s="176"/>
      <c r="AA62" s="177">
        <f t="shared" ref="AA62" si="23">SUM(AA60:AA61)</f>
        <v>0</v>
      </c>
      <c r="AB62" s="120">
        <f>SUM(AB60:AB61)</f>
        <v>0</v>
      </c>
      <c r="AC62" s="69"/>
      <c r="AG62" s="13"/>
      <c r="AI62" s="69"/>
    </row>
    <row r="63" spans="1:35" ht="13.15" customHeight="1">
      <c r="A63" s="97"/>
      <c r="B63" s="99"/>
      <c r="C63" s="99"/>
      <c r="D63" s="99"/>
      <c r="E63" s="99"/>
      <c r="F63" s="99"/>
      <c r="G63" s="99"/>
      <c r="H63" s="99"/>
      <c r="I63" s="99"/>
      <c r="J63" s="459" t="s">
        <v>79</v>
      </c>
      <c r="K63" s="460"/>
      <c r="L63" s="461"/>
      <c r="M63" s="264"/>
      <c r="N63" s="265"/>
      <c r="O63" s="174">
        <v>0</v>
      </c>
      <c r="P63" s="264"/>
      <c r="Q63" s="265"/>
      <c r="R63" s="174">
        <v>0</v>
      </c>
      <c r="S63" s="264"/>
      <c r="T63" s="265"/>
      <c r="U63" s="174">
        <v>0</v>
      </c>
      <c r="V63" s="264"/>
      <c r="W63" s="265"/>
      <c r="X63" s="174">
        <v>0</v>
      </c>
      <c r="Y63" s="264"/>
      <c r="Z63" s="265"/>
      <c r="AA63" s="174">
        <v>0</v>
      </c>
      <c r="AB63" s="112">
        <f>SUM(O63,R63,U63,X63,AA63)</f>
        <v>0</v>
      </c>
      <c r="AC63" s="62"/>
      <c r="AI63" s="62"/>
    </row>
    <row r="64" spans="1:35" ht="13.15" customHeight="1">
      <c r="A64" s="95" t="s">
        <v>86</v>
      </c>
      <c r="B64" s="462" t="s">
        <v>81</v>
      </c>
      <c r="C64" s="462"/>
      <c r="D64" s="462"/>
      <c r="E64" s="462"/>
      <c r="F64" s="270"/>
      <c r="G64" s="270"/>
      <c r="H64" s="270"/>
      <c r="I64" s="270"/>
      <c r="J64" s="463" t="s">
        <v>27</v>
      </c>
      <c r="K64" s="464"/>
      <c r="L64" s="465"/>
      <c r="M64" s="266"/>
      <c r="N64" s="216"/>
      <c r="O64" s="169">
        <v>0</v>
      </c>
      <c r="P64" s="266"/>
      <c r="Q64" s="216"/>
      <c r="R64" s="169">
        <v>0</v>
      </c>
      <c r="S64" s="266"/>
      <c r="T64" s="216"/>
      <c r="U64" s="169">
        <v>0</v>
      </c>
      <c r="V64" s="266"/>
      <c r="W64" s="216"/>
      <c r="X64" s="169">
        <v>0</v>
      </c>
      <c r="Y64" s="266"/>
      <c r="Z64" s="216"/>
      <c r="AA64" s="169">
        <v>0</v>
      </c>
      <c r="AB64" s="121">
        <f>SUM(O64,R64,U64,X64,AA64)</f>
        <v>0</v>
      </c>
      <c r="AC64" s="62"/>
      <c r="AI64" s="62"/>
    </row>
    <row r="65" spans="1:37" s="12" customFormat="1" ht="13.15" customHeight="1">
      <c r="A65" s="93"/>
      <c r="B65" s="94"/>
      <c r="C65" s="94"/>
      <c r="D65" s="94"/>
      <c r="E65" s="94"/>
      <c r="F65" s="94"/>
      <c r="G65" s="94"/>
      <c r="H65" s="94"/>
      <c r="I65" s="94"/>
      <c r="J65" s="453" t="s">
        <v>82</v>
      </c>
      <c r="K65" s="454"/>
      <c r="L65" s="455"/>
      <c r="M65" s="175"/>
      <c r="N65" s="176"/>
      <c r="O65" s="177">
        <f>SUM(O63:O64)</f>
        <v>0</v>
      </c>
      <c r="P65" s="175"/>
      <c r="Q65" s="176"/>
      <c r="R65" s="177">
        <f>SUM(R63:R64)</f>
        <v>0</v>
      </c>
      <c r="S65" s="175"/>
      <c r="T65" s="176"/>
      <c r="U65" s="177">
        <f>SUM(U63:U64)</f>
        <v>0</v>
      </c>
      <c r="V65" s="175"/>
      <c r="W65" s="176"/>
      <c r="X65" s="177">
        <f>SUM(X63:X64)</f>
        <v>0</v>
      </c>
      <c r="Y65" s="175"/>
      <c r="Z65" s="176"/>
      <c r="AA65" s="177">
        <f>SUM(AA63:AA64)</f>
        <v>0</v>
      </c>
      <c r="AB65" s="120">
        <f>SUM(AB63:AB64)</f>
        <v>0</v>
      </c>
      <c r="AC65" s="69"/>
      <c r="AG65" s="13"/>
      <c r="AI65" s="69"/>
    </row>
    <row r="66" spans="1:37" ht="12.75" customHeight="1">
      <c r="A66" s="178" t="s">
        <v>25</v>
      </c>
      <c r="B66" s="179"/>
      <c r="C66" s="179"/>
      <c r="D66" s="180"/>
      <c r="E66" s="180"/>
      <c r="F66" s="180"/>
      <c r="G66" s="180"/>
      <c r="H66" s="180"/>
      <c r="I66" s="180"/>
      <c r="J66" s="181"/>
      <c r="K66" s="181"/>
      <c r="L66" s="181"/>
      <c r="M66" s="183"/>
      <c r="N66" s="182"/>
      <c r="O66" s="137">
        <f>O56+O59+O62+O65</f>
        <v>0</v>
      </c>
      <c r="P66" s="183"/>
      <c r="Q66" s="182"/>
      <c r="R66" s="137">
        <f>R56+R59+R62+R65</f>
        <v>0</v>
      </c>
      <c r="S66" s="183"/>
      <c r="T66" s="182"/>
      <c r="U66" s="137">
        <f>U56+U59+U62+U65</f>
        <v>0</v>
      </c>
      <c r="V66" s="183"/>
      <c r="W66" s="182"/>
      <c r="X66" s="137">
        <f>X56+X59+X62+X65</f>
        <v>0</v>
      </c>
      <c r="Y66" s="183"/>
      <c r="Z66" s="182"/>
      <c r="AA66" s="137">
        <f>AA56+AA59+AA62+AA65</f>
        <v>0</v>
      </c>
      <c r="AB66" s="122">
        <f>AB56+AB59+AB62+AB65</f>
        <v>0</v>
      </c>
      <c r="AC66" s="62"/>
      <c r="AI66" s="62"/>
    </row>
    <row r="67" spans="1:37" ht="5.0999999999999996" customHeight="1" thickBot="1">
      <c r="A67" s="20"/>
      <c r="B67" s="20"/>
      <c r="C67" s="20"/>
      <c r="D67" s="21"/>
      <c r="E67" s="21"/>
      <c r="F67" s="21"/>
      <c r="G67" s="21"/>
      <c r="H67" s="21"/>
      <c r="I67" s="21"/>
      <c r="J67" s="19"/>
      <c r="K67" s="19"/>
      <c r="L67" s="19"/>
      <c r="M67" s="1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I67" s="6"/>
    </row>
    <row r="68" spans="1:37">
      <c r="A68" s="468" t="s">
        <v>26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342"/>
      <c r="N68" s="339"/>
      <c r="O68" s="340">
        <f>O20+O25+O30+O38+O51+O66</f>
        <v>0</v>
      </c>
      <c r="P68" s="342"/>
      <c r="Q68" s="339"/>
      <c r="R68" s="340">
        <f>R20+R25+R30+R38+R51+R66</f>
        <v>0</v>
      </c>
      <c r="S68" s="342"/>
      <c r="T68" s="339"/>
      <c r="U68" s="340">
        <f>U20+U25+U30+U38+U51+U66</f>
        <v>0</v>
      </c>
      <c r="V68" s="342"/>
      <c r="W68" s="339"/>
      <c r="X68" s="340">
        <f>X20+X25+X30+X38+X51+X66</f>
        <v>0</v>
      </c>
      <c r="Y68" s="342"/>
      <c r="Z68" s="339"/>
      <c r="AA68" s="340">
        <f>AA20+AA25+AA30+AA38+AA51+AA66</f>
        <v>0</v>
      </c>
      <c r="AB68" s="343">
        <f>AB20+AB25+AB30+AB38+AB51+AB66</f>
        <v>0</v>
      </c>
      <c r="AC68" s="62"/>
      <c r="AI68" s="62"/>
    </row>
    <row r="69" spans="1:37" ht="5.0999999999999996" customHeight="1">
      <c r="D69" s="7"/>
      <c r="E69" s="11"/>
      <c r="F69" s="11"/>
      <c r="G69" s="11"/>
      <c r="H69" s="11"/>
      <c r="I69" s="11"/>
      <c r="J69" s="19"/>
      <c r="K69" s="19"/>
      <c r="L69" s="19"/>
      <c r="M69" s="1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E69" s="14"/>
      <c r="AF69" s="14"/>
      <c r="AG69" s="15"/>
      <c r="AH69" s="14"/>
      <c r="AI69" s="6"/>
      <c r="AJ69" s="14"/>
      <c r="AK69" s="14"/>
    </row>
    <row r="70" spans="1:37">
      <c r="A70" s="36" t="s">
        <v>27</v>
      </c>
      <c r="B70" s="47"/>
      <c r="C70" s="4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5"/>
      <c r="AC70" s="9"/>
      <c r="AI70" s="9"/>
    </row>
    <row r="71" spans="1:37">
      <c r="A71" s="471" t="s">
        <v>28</v>
      </c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72"/>
      <c r="M71" s="184"/>
      <c r="N71" s="466"/>
      <c r="O71" s="467"/>
      <c r="P71" s="184"/>
      <c r="Q71" s="466"/>
      <c r="R71" s="467"/>
      <c r="S71" s="184"/>
      <c r="T71" s="466"/>
      <c r="U71" s="467"/>
      <c r="V71" s="184"/>
      <c r="W71" s="466"/>
      <c r="X71" s="467"/>
      <c r="Y71" s="184"/>
      <c r="Z71" s="466"/>
      <c r="AA71" s="467"/>
      <c r="AB71" s="46"/>
      <c r="AC71" s="6"/>
      <c r="AI71" s="6"/>
    </row>
    <row r="72" spans="1:37" s="6" customFormat="1" ht="13.15" customHeight="1" thickBot="1">
      <c r="A72" s="476" t="s">
        <v>87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8"/>
      <c r="M72" s="273"/>
      <c r="N72" s="185"/>
      <c r="O72" s="268">
        <f>O68-(O25+O38+O44+O45+O46+O66)+IF(SUM($O$56:O$56)&gt;25000,MAX(0,25000-SUM($N56:N56)),O$56)+IF(SUM($O$59:O$59)&gt;25000,MAX(0,25000-SUM($N59:N59)),O$59)+IF(SUM($O$62:O$62)&gt;25000,MAX(0,25000-SUM($N62:N62)),O$62)+IF(SUM($O$65:O$65)&gt;25000,MAX(0,25000-SUM($N65:N65)),O$65)</f>
        <v>0</v>
      </c>
      <c r="P72" s="273"/>
      <c r="Q72" s="185"/>
      <c r="R72" s="268">
        <f>R68-(R25+R38+R44+R45+R46+R66)+IF(SUM($O$56:R$56)&gt;25000,MAX(0,25000-SUM($N56:Q56)),R$56)+IF(SUM($O$59:R$59)&gt;25000,MAX(0,25000-SUM($N59:Q59)),R$59)+IF(SUM($O$62:R$62)&gt;25000,MAX(0,25000-SUM($N62:Q62)),R$62)+IF(SUM($O$65:R$65)&gt;25000,MAX(0,25000-SUM($N65:Q65)),R$65)</f>
        <v>0</v>
      </c>
      <c r="S72" s="273"/>
      <c r="T72" s="185"/>
      <c r="U72" s="268">
        <f>U68-(U25+U38+U44+U45+U46+U66)+IF(SUM($O$56:U$56)&gt;25000,MAX(0,25000-SUM($N56:T56)),U$56)+IF(SUM($O$59:U$59)&gt;25000,MAX(0,25000-SUM($N59:T59)),U$59)+IF(SUM($O$62:U$62)&gt;25000,MAX(0,25000-SUM($N62:T62)),U$62)+IF(SUM($O$65:U$65)&gt;25000,MAX(0,25000-SUM($N65:T65)),U$65)</f>
        <v>0</v>
      </c>
      <c r="V72" s="273"/>
      <c r="W72" s="185"/>
      <c r="X72" s="268">
        <f>X68-(X25+X38+X44+X45+X46+X66)+IF(SUM($O$56:X$56)&gt;25000,MAX(0,25000-SUM($N56:W56)),X$56)+IF(SUM($O$59:X$59)&gt;25000,MAX(0,25000-SUM($N59:W59)),X$59)+IF(SUM($O$62:X$62)&gt;25000,MAX(0,25000-SUM($N62:W62)),X$62)+IF(SUM($O$65:X$65)&gt;25000,MAX(0,25000-SUM($N65:W65)),X$65)</f>
        <v>0</v>
      </c>
      <c r="Y72" s="273"/>
      <c r="Z72" s="185"/>
      <c r="AA72" s="268">
        <f>AA68-(AA25+AA38+AA44+AA45+AA46+AA66)+IF(SUM($O$56:AA$56)&gt;25000,MAX(0,25000-SUM($N56:Z56)),AA$56)+IF(SUM($O$59:AA$59)&gt;25000,MAX(0,25000-SUM($N59:Z59)),AA$59)+IF(SUM($O$62:AA$62)&gt;25000,MAX(0,25000-SUM($N62:Z62)),AA$62)+IF(SUM($O$65:AA$65)&gt;25000,MAX(0,25000-SUM($N65:Z65)),AA$65)</f>
        <v>0</v>
      </c>
      <c r="AB72" s="186">
        <f>SUM(O72:AA72)</f>
        <v>0</v>
      </c>
      <c r="AC72" s="70"/>
      <c r="AG72" s="16"/>
      <c r="AI72" s="70"/>
    </row>
    <row r="73" spans="1:37" s="5" customFormat="1" ht="13.5" customHeight="1" thickBot="1">
      <c r="A73" s="479" t="s">
        <v>30</v>
      </c>
      <c r="B73" s="404"/>
      <c r="C73" s="404"/>
      <c r="D73" s="404"/>
      <c r="E73" s="404"/>
      <c r="F73" s="404"/>
      <c r="G73" s="404"/>
      <c r="H73" s="404"/>
      <c r="I73" s="404"/>
      <c r="J73" s="404"/>
      <c r="K73" s="88" t="s">
        <v>56</v>
      </c>
      <c r="L73" s="84">
        <v>0.58499999999999996</v>
      </c>
      <c r="M73" s="349"/>
      <c r="N73" s="350"/>
      <c r="O73" s="351">
        <f>ROUND(O72*$L$73,0)</f>
        <v>0</v>
      </c>
      <c r="P73" s="349"/>
      <c r="Q73" s="350"/>
      <c r="R73" s="351">
        <f>ROUND(R72*$L$73,0)</f>
        <v>0</v>
      </c>
      <c r="S73" s="349"/>
      <c r="T73" s="350"/>
      <c r="U73" s="351">
        <f>ROUND(U72*$L$73,0)</f>
        <v>0</v>
      </c>
      <c r="V73" s="349"/>
      <c r="W73" s="350"/>
      <c r="X73" s="351">
        <f>ROUND(X72*$L$73,0)</f>
        <v>0</v>
      </c>
      <c r="Y73" s="349"/>
      <c r="Z73" s="350"/>
      <c r="AA73" s="351">
        <f>ROUND(AA72*$L$73,0)</f>
        <v>0</v>
      </c>
      <c r="AB73" s="352">
        <f>SUM(O73:AA73)</f>
        <v>0</v>
      </c>
      <c r="AC73" s="62"/>
      <c r="AG73" s="17"/>
      <c r="AI73" s="62"/>
    </row>
    <row r="74" spans="1:37">
      <c r="A74" s="344" t="s">
        <v>31</v>
      </c>
      <c r="B74" s="345"/>
      <c r="C74" s="345"/>
      <c r="D74" s="346"/>
      <c r="E74" s="346"/>
      <c r="F74" s="346"/>
      <c r="G74" s="346"/>
      <c r="H74" s="346"/>
      <c r="I74" s="346"/>
      <c r="J74" s="347"/>
      <c r="K74" s="347"/>
      <c r="L74" s="347"/>
      <c r="M74" s="348"/>
      <c r="N74" s="339"/>
      <c r="O74" s="340">
        <f>O68+O73</f>
        <v>0</v>
      </c>
      <c r="P74" s="348"/>
      <c r="Q74" s="339"/>
      <c r="R74" s="340">
        <f>R68+R73</f>
        <v>0</v>
      </c>
      <c r="S74" s="348"/>
      <c r="T74" s="339"/>
      <c r="U74" s="340">
        <f>U68+U73</f>
        <v>0</v>
      </c>
      <c r="V74" s="348"/>
      <c r="W74" s="339"/>
      <c r="X74" s="340">
        <f>X68+X73</f>
        <v>0</v>
      </c>
      <c r="Y74" s="348"/>
      <c r="Z74" s="339"/>
      <c r="AA74" s="340">
        <f>AA68+AA73</f>
        <v>0</v>
      </c>
      <c r="AB74" s="341">
        <f>AB68+AB73</f>
        <v>0</v>
      </c>
      <c r="AC74" s="62"/>
      <c r="AI74" s="62"/>
    </row>
    <row r="75" spans="1:37" ht="13.5" thickBot="1">
      <c r="D75" s="7"/>
      <c r="E75" s="7"/>
      <c r="F75" s="7"/>
      <c r="G75" s="7"/>
      <c r="H75" s="7"/>
      <c r="I75" s="7"/>
    </row>
    <row r="76" spans="1:37">
      <c r="A76" s="480" t="s">
        <v>88</v>
      </c>
      <c r="B76" s="481"/>
      <c r="C76" s="481"/>
      <c r="D76" s="481"/>
      <c r="E76" s="481"/>
      <c r="F76" s="481"/>
      <c r="G76" s="481"/>
      <c r="H76" s="481"/>
      <c r="I76" s="481"/>
      <c r="J76" s="34" t="s">
        <v>7</v>
      </c>
      <c r="K76" s="34" t="s">
        <v>8</v>
      </c>
      <c r="L76" s="34" t="s">
        <v>9</v>
      </c>
      <c r="M76" s="34" t="s">
        <v>10</v>
      </c>
      <c r="N76" s="34" t="s">
        <v>11</v>
      </c>
      <c r="O76" s="81" t="s">
        <v>12</v>
      </c>
      <c r="P76" s="130"/>
      <c r="Q76" s="130"/>
      <c r="T76" s="134"/>
      <c r="U76" s="134"/>
      <c r="V76" s="133"/>
      <c r="W76" s="134"/>
      <c r="X76" s="134"/>
      <c r="Y76" s="133"/>
      <c r="Z76" s="134"/>
      <c r="AA76" s="134"/>
      <c r="AB76" s="133"/>
    </row>
    <row r="77" spans="1:37">
      <c r="A77" s="482" t="s">
        <v>89</v>
      </c>
      <c r="B77" s="483"/>
      <c r="C77" s="483"/>
      <c r="D77" s="483"/>
      <c r="E77" s="483"/>
      <c r="F77" s="483"/>
      <c r="G77" s="483"/>
      <c r="H77" s="483"/>
      <c r="I77" s="483"/>
      <c r="J77" s="82">
        <f>O68-O55-O58-O61-O64</f>
        <v>0</v>
      </c>
      <c r="K77" s="82">
        <f>R68-R55-R58-R61-R64</f>
        <v>0</v>
      </c>
      <c r="L77" s="82">
        <f>U68-U55-U58-U61-U64</f>
        <v>0</v>
      </c>
      <c r="M77" s="82">
        <f>X68-X55-X58-X61-X64</f>
        <v>0</v>
      </c>
      <c r="N77" s="82">
        <f>AA68-AA55-AA58-AA61-AA64</f>
        <v>0</v>
      </c>
      <c r="O77" s="83">
        <f>AB68-AB55-AB58-AB61-AB64</f>
        <v>0</v>
      </c>
      <c r="P77" s="131"/>
      <c r="Q77" s="131"/>
      <c r="AI77" s="6"/>
    </row>
    <row r="78" spans="1:37" ht="13.5" customHeight="1">
      <c r="A78" s="484" t="s">
        <v>90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6"/>
      <c r="P78" s="132"/>
      <c r="Q78" s="132"/>
      <c r="R78" s="100"/>
      <c r="W78" s="6"/>
      <c r="X78" s="6"/>
      <c r="Y78" s="6"/>
      <c r="Z78" s="6"/>
      <c r="AA78" s="6"/>
      <c r="AB78" s="6"/>
    </row>
    <row r="79" spans="1:37">
      <c r="A79" s="487" t="s">
        <v>91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7" ht="13.5" customHeight="1" thickBot="1">
      <c r="A80" s="473" t="s">
        <v>92</v>
      </c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5"/>
      <c r="P80" s="18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I80" s="6"/>
    </row>
    <row r="81" spans="4:35">
      <c r="N81" s="6"/>
      <c r="O81" s="6"/>
      <c r="R81" s="100"/>
      <c r="X81" s="6"/>
      <c r="Y81" s="6"/>
      <c r="AC81" s="6"/>
      <c r="AI81" s="6"/>
    </row>
    <row r="82" spans="4:35">
      <c r="N82" s="18"/>
      <c r="O82" s="18"/>
      <c r="Q82" s="6"/>
      <c r="R82" s="6"/>
      <c r="S82" s="6"/>
      <c r="AC82" s="6"/>
      <c r="AI82" s="6"/>
    </row>
    <row r="83" spans="4:35">
      <c r="X83" s="100"/>
      <c r="Y83" s="100"/>
    </row>
    <row r="85" spans="4:35">
      <c r="D85" s="1"/>
      <c r="E85" s="1"/>
      <c r="F85" s="1"/>
      <c r="G85" s="1"/>
      <c r="H85" s="1"/>
      <c r="I85" s="1"/>
      <c r="J85" s="1"/>
      <c r="K85" s="1"/>
      <c r="L85" s="1"/>
      <c r="M85" s="1"/>
      <c r="AG85" s="1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A28:L28"/>
    <mergeCell ref="A20:J20"/>
    <mergeCell ref="A21:AB21"/>
    <mergeCell ref="A23:L23"/>
    <mergeCell ref="A24:L24"/>
    <mergeCell ref="A25:L25"/>
    <mergeCell ref="A26:AB26"/>
    <mergeCell ref="Y6:AA6"/>
    <mergeCell ref="AD6:AH7"/>
    <mergeCell ref="AI6:AI7"/>
    <mergeCell ref="AJ6:AJ7"/>
    <mergeCell ref="A19:L19"/>
    <mergeCell ref="A6:A7"/>
    <mergeCell ref="B6:B7"/>
    <mergeCell ref="C6:C7"/>
    <mergeCell ref="E6:I7"/>
    <mergeCell ref="M6:O6"/>
    <mergeCell ref="P6:R6"/>
    <mergeCell ref="S6:U6"/>
    <mergeCell ref="V6:X6"/>
    <mergeCell ref="A43:L43"/>
    <mergeCell ref="A29:L29"/>
    <mergeCell ref="A30:L30"/>
    <mergeCell ref="A32:B32"/>
    <mergeCell ref="A33:L33"/>
    <mergeCell ref="A34:L34"/>
    <mergeCell ref="A35:L35"/>
    <mergeCell ref="A36:L36"/>
    <mergeCell ref="A37:L37"/>
    <mergeCell ref="A38:L38"/>
    <mergeCell ref="A41:L41"/>
    <mergeCell ref="A42:L42"/>
    <mergeCell ref="J56:L56"/>
    <mergeCell ref="A44:C44"/>
    <mergeCell ref="A45:C45"/>
    <mergeCell ref="A46:D46"/>
    <mergeCell ref="A47:L47"/>
    <mergeCell ref="A48:L48"/>
    <mergeCell ref="A49:L49"/>
    <mergeCell ref="A50:L50"/>
    <mergeCell ref="A51:L51"/>
    <mergeCell ref="J54:L54"/>
    <mergeCell ref="B55:E55"/>
    <mergeCell ref="J55:L55"/>
    <mergeCell ref="J57:L57"/>
    <mergeCell ref="J58:L58"/>
    <mergeCell ref="J59:L59"/>
    <mergeCell ref="J60:L60"/>
    <mergeCell ref="B61:E61"/>
    <mergeCell ref="J61:L61"/>
    <mergeCell ref="Z71:AA71"/>
    <mergeCell ref="J62:L62"/>
    <mergeCell ref="J63:L63"/>
    <mergeCell ref="B64:E64"/>
    <mergeCell ref="J64:L64"/>
    <mergeCell ref="J65:L65"/>
    <mergeCell ref="A68:L68"/>
    <mergeCell ref="A71:L71"/>
    <mergeCell ref="N71:O71"/>
    <mergeCell ref="Q71:R71"/>
    <mergeCell ref="T71:U71"/>
    <mergeCell ref="W71:X71"/>
    <mergeCell ref="A80:O80"/>
    <mergeCell ref="A72:L72"/>
    <mergeCell ref="A73:J73"/>
    <mergeCell ref="A76:I76"/>
    <mergeCell ref="A77:I77"/>
    <mergeCell ref="A78:O78"/>
    <mergeCell ref="A79:O79"/>
  </mergeCells>
  <conditionalFormatting sqref="E9:I18">
    <cfRule type="expression" dxfId="8" priority="3">
      <formula>$D9="sum"</formula>
    </cfRule>
    <cfRule type="expression" dxfId="7" priority="4">
      <formula>$D9="acad"</formula>
    </cfRule>
    <cfRule type="expression" dxfId="6" priority="5">
      <formula>$D9="cal"</formula>
    </cfRule>
    <cfRule type="expression" dxfId="5" priority="6">
      <formula>$D9="hourly"</formula>
    </cfRule>
    <cfRule type="expression" dxfId="4" priority="7">
      <formula>$D9="grad"</formula>
    </cfRule>
  </conditionalFormatting>
  <conditionalFormatting sqref="J77:N77">
    <cfRule type="cellIs" dxfId="3" priority="35" operator="greaterThan">
      <formula>500000</formula>
    </cfRule>
  </conditionalFormatting>
  <conditionalFormatting sqref="L9:L18">
    <cfRule type="expression" dxfId="2" priority="1" stopIfTrue="1">
      <formula>$K9="grad"</formula>
    </cfRule>
    <cfRule type="expression" dxfId="1" priority="2">
      <formula>$K9&lt;&gt;"grad"</formula>
    </cfRule>
  </conditionalFormatting>
  <hyperlinks>
    <hyperlink ref="A79" r:id="rId1" xr:uid="{00000000-0004-0000-0700-000000000000}"/>
    <hyperlink ref="K73" r:id="rId2" xr:uid="{00000000-0004-0000-0700-000001000000}"/>
  </hyperlinks>
  <printOptions horizontalCentered="1" verticalCentered="1"/>
  <pageMargins left="0.25" right="0.25" top="0.75" bottom="0.75" header="0.3" footer="0.3"/>
  <pageSetup scale="53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'Additional Calculations'!$A$4:$J$4</xm:f>
          </x14:formula1>
          <xm:sqref>K9:K18</xm:sqref>
        </x14:dataValidation>
        <x14:dataValidation type="list" allowBlank="1" showInputMessage="1" showErrorMessage="1" xr:uid="{00000000-0002-0000-0700-000001000000}">
          <x14:formula1>
            <xm:f>'Additional Calculations'!$A$2:$E$2</xm:f>
          </x14:formula1>
          <xm:sqref>D9:D18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6"/>
  <sheetViews>
    <sheetView topLeftCell="A13" zoomScaleNormal="100" workbookViewId="0">
      <selection activeCell="G40" sqref="G40"/>
    </sheetView>
  </sheetViews>
  <sheetFormatPr defaultColWidth="9.140625" defaultRowHeight="12.75"/>
  <cols>
    <col min="1" max="1" width="24.28515625" style="1" customWidth="1"/>
    <col min="2" max="2" width="10.5703125" style="1" customWidth="1"/>
    <col min="3" max="3" width="10.5703125" style="1" bestFit="1" customWidth="1"/>
    <col min="4" max="4" width="12.42578125" style="1" bestFit="1" customWidth="1"/>
    <col min="5" max="5" width="10.42578125" style="1" bestFit="1" customWidth="1"/>
    <col min="6" max="6" width="10.7109375" style="1" customWidth="1"/>
    <col min="7" max="7" width="6.28515625" style="1" bestFit="1" customWidth="1"/>
    <col min="8" max="8" width="10.28515625" style="1" bestFit="1" customWidth="1"/>
    <col min="9" max="9" width="14.85546875" style="1" bestFit="1" customWidth="1"/>
    <col min="10" max="10" width="9.140625" style="1"/>
    <col min="11" max="12" width="9.140625" style="1" customWidth="1"/>
    <col min="13" max="16384" width="9.140625" style="1"/>
  </cols>
  <sheetData>
    <row r="1" spans="1:13" hidden="1">
      <c r="A1" s="495" t="s">
        <v>93</v>
      </c>
      <c r="B1" s="495"/>
      <c r="C1" s="495"/>
      <c r="D1" s="495"/>
      <c r="E1" s="495"/>
    </row>
    <row r="2" spans="1:13" hidden="1">
      <c r="A2" s="221" t="s">
        <v>94</v>
      </c>
      <c r="B2" s="221" t="s">
        <v>95</v>
      </c>
      <c r="C2" s="221" t="s">
        <v>96</v>
      </c>
      <c r="D2" s="221" t="s">
        <v>97</v>
      </c>
      <c r="E2" s="221" t="s">
        <v>98</v>
      </c>
      <c r="L2" s="221" t="s">
        <v>99</v>
      </c>
      <c r="M2" s="222">
        <v>0.36330000000000001</v>
      </c>
    </row>
    <row r="3" spans="1:13" hidden="1">
      <c r="A3" s="495" t="s">
        <v>100</v>
      </c>
      <c r="B3" s="495"/>
      <c r="C3" s="495"/>
      <c r="D3" s="495"/>
      <c r="E3" s="495"/>
      <c r="F3" s="495"/>
      <c r="G3" s="495"/>
      <c r="H3" s="495"/>
      <c r="I3" s="495"/>
      <c r="L3" s="221" t="s">
        <v>96</v>
      </c>
      <c r="M3" s="222">
        <v>0.26819999999999999</v>
      </c>
    </row>
    <row r="4" spans="1:13" hidden="1">
      <c r="A4" s="221" t="s">
        <v>99</v>
      </c>
      <c r="B4" s="221" t="s">
        <v>96</v>
      </c>
      <c r="C4" s="221" t="s">
        <v>101</v>
      </c>
      <c r="D4" s="221" t="s">
        <v>102</v>
      </c>
      <c r="E4" s="221" t="s">
        <v>103</v>
      </c>
      <c r="F4" s="221" t="s">
        <v>104</v>
      </c>
      <c r="G4" s="221" t="s">
        <v>97</v>
      </c>
      <c r="H4" s="221" t="s">
        <v>105</v>
      </c>
      <c r="I4" s="221" t="s">
        <v>106</v>
      </c>
      <c r="J4" s="221" t="s">
        <v>107</v>
      </c>
      <c r="K4" s="221"/>
      <c r="L4" s="221" t="s">
        <v>101</v>
      </c>
      <c r="M4" s="222">
        <v>0.37790000000000001</v>
      </c>
    </row>
    <row r="5" spans="1:13" hidden="1">
      <c r="A5" s="222">
        <v>0.36330000000000001</v>
      </c>
      <c r="B5" s="222">
        <v>0.26819999999999999</v>
      </c>
      <c r="C5" s="222">
        <v>0.37790000000000001</v>
      </c>
      <c r="D5" s="222">
        <v>0.39950000000000002</v>
      </c>
      <c r="E5" s="222">
        <v>0.1212</v>
      </c>
      <c r="F5" s="222">
        <v>6.6799999999999998E-2</v>
      </c>
      <c r="G5" s="224">
        <v>4416</v>
      </c>
      <c r="H5" s="222">
        <v>0.18840000000000001</v>
      </c>
      <c r="I5" s="222">
        <v>6.6799999999999998E-2</v>
      </c>
      <c r="J5" s="223">
        <v>0</v>
      </c>
      <c r="K5" s="280"/>
      <c r="L5" s="221" t="s">
        <v>102</v>
      </c>
      <c r="M5" s="222">
        <v>0.39950000000000002</v>
      </c>
    </row>
    <row r="6" spans="1:13" hidden="1">
      <c r="A6" s="225"/>
      <c r="B6" s="225"/>
      <c r="C6" s="225"/>
      <c r="D6" s="225"/>
      <c r="E6" s="225"/>
      <c r="F6" s="225"/>
      <c r="G6" s="225"/>
      <c r="H6" s="195"/>
      <c r="I6" s="57"/>
      <c r="L6" s="221" t="s">
        <v>103</v>
      </c>
      <c r="M6" s="222">
        <v>0.1212</v>
      </c>
    </row>
    <row r="7" spans="1:13" hidden="1">
      <c r="A7" s="222" t="s">
        <v>108</v>
      </c>
      <c r="B7" s="222" t="s">
        <v>109</v>
      </c>
      <c r="C7" s="222" t="s">
        <v>110</v>
      </c>
      <c r="D7" s="222" t="s">
        <v>111</v>
      </c>
      <c r="E7" s="225"/>
      <c r="F7" s="225"/>
      <c r="G7" s="225"/>
      <c r="H7" s="195"/>
      <c r="I7" s="57"/>
      <c r="L7" s="221" t="s">
        <v>104</v>
      </c>
      <c r="M7" s="222">
        <v>6.6799999999999998E-2</v>
      </c>
    </row>
    <row r="8" spans="1:13" hidden="1">
      <c r="A8" s="222">
        <v>0.58499999999999996</v>
      </c>
      <c r="B8" s="222">
        <v>0.46500000000000002</v>
      </c>
      <c r="C8" s="222">
        <v>0.32</v>
      </c>
      <c r="D8" s="222">
        <v>0.26</v>
      </c>
      <c r="E8" s="225"/>
      <c r="F8" s="225"/>
      <c r="G8" s="225"/>
      <c r="H8" s="195"/>
      <c r="I8" s="57"/>
      <c r="L8" s="221" t="s">
        <v>97</v>
      </c>
      <c r="M8" s="224">
        <v>4416</v>
      </c>
    </row>
    <row r="9" spans="1:13" hidden="1">
      <c r="A9" s="225"/>
      <c r="B9" s="225"/>
      <c r="C9" s="225"/>
      <c r="D9" s="225"/>
      <c r="E9" s="225"/>
      <c r="F9" s="225"/>
      <c r="G9" s="225"/>
      <c r="H9" s="195"/>
      <c r="I9" s="57"/>
      <c r="L9" s="221" t="s">
        <v>105</v>
      </c>
      <c r="M9" s="222">
        <v>0.18840000000000001</v>
      </c>
    </row>
    <row r="10" spans="1:13" hidden="1">
      <c r="A10" s="225"/>
      <c r="B10" s="225"/>
      <c r="C10" s="225"/>
      <c r="D10" s="225"/>
      <c r="E10" s="225"/>
      <c r="F10" s="225"/>
      <c r="G10" s="225"/>
      <c r="H10" s="195"/>
      <c r="I10" s="57"/>
      <c r="L10" s="221" t="s">
        <v>106</v>
      </c>
      <c r="M10" s="222">
        <v>6.6799999999999998E-2</v>
      </c>
    </row>
    <row r="11" spans="1:13" hidden="1">
      <c r="E11" s="225"/>
      <c r="L11" s="221" t="s">
        <v>107</v>
      </c>
      <c r="M11" s="223">
        <v>0</v>
      </c>
    </row>
    <row r="12" spans="1:13" hidden="1">
      <c r="E12" s="225"/>
      <c r="L12" s="221"/>
      <c r="M12" s="222"/>
    </row>
    <row r="13" spans="1:13">
      <c r="E13" s="225"/>
      <c r="L13" s="221"/>
      <c r="M13" s="222"/>
    </row>
    <row r="14" spans="1:13">
      <c r="A14" s="492" t="s">
        <v>112</v>
      </c>
      <c r="B14" s="493"/>
      <c r="C14" s="493"/>
      <c r="D14" s="494"/>
    </row>
    <row r="15" spans="1:13">
      <c r="A15" s="496" t="s">
        <v>113</v>
      </c>
      <c r="B15" s="497"/>
      <c r="C15" s="226">
        <v>0.03</v>
      </c>
      <c r="D15" s="227" t="s">
        <v>114</v>
      </c>
    </row>
    <row r="16" spans="1:13">
      <c r="A16" s="498" t="s">
        <v>115</v>
      </c>
      <c r="B16" s="499"/>
      <c r="C16" s="228">
        <v>45839</v>
      </c>
      <c r="D16" s="229" t="s">
        <v>116</v>
      </c>
      <c r="K16" s="235"/>
    </row>
    <row r="17" spans="1:11">
      <c r="A17" s="498" t="s">
        <v>117</v>
      </c>
      <c r="B17" s="499"/>
      <c r="C17" s="230">
        <v>100000</v>
      </c>
      <c r="D17" s="229" t="s">
        <v>118</v>
      </c>
      <c r="K17" s="235"/>
    </row>
    <row r="18" spans="1:11">
      <c r="A18" s="498" t="s">
        <v>119</v>
      </c>
      <c r="B18" s="499"/>
      <c r="C18" s="228">
        <v>45839</v>
      </c>
      <c r="D18" s="229" t="s">
        <v>116</v>
      </c>
      <c r="K18" s="235"/>
    </row>
    <row r="19" spans="1:11">
      <c r="A19" s="500" t="s">
        <v>120</v>
      </c>
      <c r="B19" s="501"/>
      <c r="C19" s="367">
        <f>IF(MOD(DATEDIF(C16,C18,"M"),12 )=0,C17*(1+C15)^(ROUNDDOWN(DATEDIF(C16,C18,"M")/12,0)), (C17*(1+C15)^(ROUNDDOWN(DATEDIF(C16,C18,"M")/12,0))*(MOD(DATEDIF(C18,DATE(YEAR(C18)+1,MONTH(C16),1),"M"),12)/12))+(C17*(1+C15)^((ROUNDDOWN(DATEDIF(C16,C18,"M")/12,0))+1)*((12-(MOD(DATEDIF(C18,DATE(YEAR(C18)+1,MONTH(C16),1),"M"),12)))/12)))</f>
        <v>100000</v>
      </c>
      <c r="D19" s="368" t="s">
        <v>118</v>
      </c>
    </row>
    <row r="21" spans="1:11">
      <c r="A21" s="492" t="s">
        <v>121</v>
      </c>
      <c r="B21" s="493"/>
      <c r="C21" s="493"/>
      <c r="D21" s="493"/>
      <c r="E21" s="493"/>
      <c r="F21" s="494"/>
      <c r="H21" s="231" t="s">
        <v>122</v>
      </c>
      <c r="I21" s="232" t="s">
        <v>123</v>
      </c>
    </row>
    <row r="22" spans="1:11">
      <c r="A22" s="74"/>
      <c r="B22" s="72"/>
      <c r="C22" s="72"/>
      <c r="D22" s="77" t="s">
        <v>124</v>
      </c>
      <c r="E22" s="200">
        <v>221900</v>
      </c>
      <c r="F22" s="73"/>
      <c r="H22" s="233" t="s">
        <v>125</v>
      </c>
      <c r="I22" s="234">
        <f>E22</f>
        <v>221900</v>
      </c>
    </row>
    <row r="23" spans="1:11">
      <c r="A23" s="75"/>
      <c r="C23" s="2" t="s">
        <v>126</v>
      </c>
      <c r="D23" s="87" t="s">
        <v>127</v>
      </c>
      <c r="E23" s="2" t="s">
        <v>128</v>
      </c>
      <c r="F23" s="76" t="s">
        <v>129</v>
      </c>
      <c r="H23" s="236" t="s">
        <v>130</v>
      </c>
      <c r="I23" s="237">
        <f>I22/12*9</f>
        <v>166425</v>
      </c>
    </row>
    <row r="24" spans="1:11">
      <c r="A24" s="85" t="s">
        <v>131</v>
      </c>
      <c r="B24" s="79">
        <v>60000</v>
      </c>
      <c r="C24" s="78">
        <f>B24/B26</f>
        <v>0.23076923076923078</v>
      </c>
      <c r="D24" s="80">
        <f>C24*E22</f>
        <v>51207.692307692312</v>
      </c>
      <c r="E24" s="78">
        <v>0.1</v>
      </c>
      <c r="F24" s="86">
        <f>D24*E24</f>
        <v>5120.7692307692314</v>
      </c>
    </row>
    <row r="25" spans="1:11">
      <c r="A25" s="85" t="s">
        <v>132</v>
      </c>
      <c r="B25" s="79">
        <v>200000</v>
      </c>
      <c r="C25" s="78">
        <f>B25/B26</f>
        <v>0.76923076923076927</v>
      </c>
      <c r="D25" s="80">
        <f>E22*C25</f>
        <v>170692.30769230769</v>
      </c>
      <c r="E25" s="78">
        <v>0.1</v>
      </c>
      <c r="F25" s="86">
        <f>D25*E25</f>
        <v>17069.23076923077</v>
      </c>
    </row>
    <row r="26" spans="1:11">
      <c r="A26" s="369" t="s">
        <v>133</v>
      </c>
      <c r="B26" s="370">
        <f>SUM(B24:B25)</f>
        <v>260000</v>
      </c>
      <c r="C26" s="371"/>
      <c r="D26" s="370">
        <f>SUM(D24:D25)</f>
        <v>221900</v>
      </c>
      <c r="E26" s="371"/>
      <c r="F26" s="372"/>
    </row>
    <row r="28" spans="1:11">
      <c r="A28" s="492" t="s">
        <v>134</v>
      </c>
      <c r="B28" s="493"/>
      <c r="C28" s="493"/>
      <c r="D28" s="494"/>
    </row>
    <row r="29" spans="1:11">
      <c r="A29" s="238"/>
      <c r="B29" s="239" t="s">
        <v>56</v>
      </c>
      <c r="C29" s="240" t="s">
        <v>135</v>
      </c>
      <c r="D29" s="241" t="s">
        <v>12</v>
      </c>
    </row>
    <row r="30" spans="1:11">
      <c r="A30" s="242" t="s">
        <v>136</v>
      </c>
      <c r="B30" s="243"/>
      <c r="C30" s="244"/>
      <c r="D30" s="245">
        <f t="shared" ref="D30:D37" si="0">B30*C30</f>
        <v>0</v>
      </c>
    </row>
    <row r="31" spans="1:11">
      <c r="A31" s="246" t="s">
        <v>137</v>
      </c>
      <c r="B31" s="247"/>
      <c r="C31" s="248"/>
      <c r="D31" s="249">
        <f t="shared" si="0"/>
        <v>0</v>
      </c>
    </row>
    <row r="32" spans="1:11">
      <c r="A32" s="246" t="s">
        <v>138</v>
      </c>
      <c r="B32" s="247"/>
      <c r="C32" s="248"/>
      <c r="D32" s="249">
        <f t="shared" si="0"/>
        <v>0</v>
      </c>
    </row>
    <row r="33" spans="1:4">
      <c r="A33" s="246" t="s">
        <v>139</v>
      </c>
      <c r="B33" s="247"/>
      <c r="C33" s="248"/>
      <c r="D33" s="249">
        <f t="shared" si="0"/>
        <v>0</v>
      </c>
    </row>
    <row r="34" spans="1:4">
      <c r="A34" s="246" t="s">
        <v>140</v>
      </c>
      <c r="B34" s="247"/>
      <c r="C34" s="248"/>
      <c r="D34" s="249">
        <f t="shared" si="0"/>
        <v>0</v>
      </c>
    </row>
    <row r="35" spans="1:4">
      <c r="A35" s="246" t="s">
        <v>141</v>
      </c>
      <c r="B35" s="247"/>
      <c r="C35" s="248"/>
      <c r="D35" s="249">
        <f t="shared" si="0"/>
        <v>0</v>
      </c>
    </row>
    <row r="36" spans="1:4">
      <c r="A36" s="246" t="s">
        <v>142</v>
      </c>
      <c r="B36" s="247"/>
      <c r="C36" s="248"/>
      <c r="D36" s="249">
        <f t="shared" si="0"/>
        <v>0</v>
      </c>
    </row>
    <row r="37" spans="1:4">
      <c r="A37" s="250" t="s">
        <v>143</v>
      </c>
      <c r="B37" s="251"/>
      <c r="C37" s="252"/>
      <c r="D37" s="253">
        <f t="shared" si="0"/>
        <v>0</v>
      </c>
    </row>
    <row r="38" spans="1:4" ht="15">
      <c r="A38" s="373"/>
      <c r="B38" s="371"/>
      <c r="C38" s="374" t="s">
        <v>12</v>
      </c>
      <c r="D38" s="375">
        <f>ROUNDUP(SUM(D30:D37),0)</f>
        <v>0</v>
      </c>
    </row>
    <row r="40" spans="1:4">
      <c r="B40" s="492" t="s">
        <v>144</v>
      </c>
      <c r="C40" s="493"/>
      <c r="D40" s="494"/>
    </row>
    <row r="41" spans="1:4">
      <c r="B41" s="254" t="s">
        <v>145</v>
      </c>
      <c r="C41" s="255" t="s">
        <v>146</v>
      </c>
      <c r="D41" s="256" t="s">
        <v>58</v>
      </c>
    </row>
    <row r="42" spans="1:4">
      <c r="B42" s="257">
        <v>1</v>
      </c>
      <c r="C42" s="258">
        <f>B42/13</f>
        <v>7.6923076923076927E-2</v>
      </c>
      <c r="D42" s="259">
        <f>C42*3</f>
        <v>0.23076923076923078</v>
      </c>
    </row>
    <row r="43" spans="1:4">
      <c r="B43" s="257">
        <v>2</v>
      </c>
      <c r="C43" s="258">
        <f>B43/13</f>
        <v>0.15384615384615385</v>
      </c>
      <c r="D43" s="259">
        <f>C43*3</f>
        <v>0.46153846153846156</v>
      </c>
    </row>
    <row r="44" spans="1:4">
      <c r="B44" s="257">
        <v>3</v>
      </c>
      <c r="C44" s="258">
        <f>B44/13</f>
        <v>0.23076923076923078</v>
      </c>
      <c r="D44" s="259">
        <f>C44*3</f>
        <v>0.69230769230769229</v>
      </c>
    </row>
    <row r="45" spans="1:4">
      <c r="B45" s="257">
        <v>4</v>
      </c>
      <c r="C45" s="258">
        <f>B45/13</f>
        <v>0.30769230769230771</v>
      </c>
      <c r="D45" s="259">
        <f>C45*3</f>
        <v>0.92307692307692313</v>
      </c>
    </row>
    <row r="46" spans="1:4">
      <c r="B46" s="260">
        <f>C46*13</f>
        <v>4.333333333333333</v>
      </c>
      <c r="C46" s="258">
        <f>1/3</f>
        <v>0.33333333333333331</v>
      </c>
      <c r="D46" s="259">
        <v>1</v>
      </c>
    </row>
    <row r="47" spans="1:4">
      <c r="B47" s="257">
        <v>5</v>
      </c>
      <c r="C47" s="258">
        <f>B47/13</f>
        <v>0.38461538461538464</v>
      </c>
      <c r="D47" s="259">
        <f>C47*3</f>
        <v>1.153846153846154</v>
      </c>
    </row>
    <row r="48" spans="1:4">
      <c r="B48" s="257">
        <v>6</v>
      </c>
      <c r="C48" s="258">
        <f>B48/13</f>
        <v>0.46153846153846156</v>
      </c>
      <c r="D48" s="259">
        <f>C48*3</f>
        <v>1.3846153846153846</v>
      </c>
    </row>
    <row r="49" spans="2:4">
      <c r="B49" s="257">
        <v>7</v>
      </c>
      <c r="C49" s="258">
        <f>B49/13</f>
        <v>0.53846153846153844</v>
      </c>
      <c r="D49" s="259">
        <f>C49*3</f>
        <v>1.6153846153846154</v>
      </c>
    </row>
    <row r="50" spans="2:4">
      <c r="B50" s="257">
        <v>8</v>
      </c>
      <c r="C50" s="258">
        <f>B50/13</f>
        <v>0.61538461538461542</v>
      </c>
      <c r="D50" s="259">
        <f>C50*3</f>
        <v>1.8461538461538463</v>
      </c>
    </row>
    <row r="51" spans="2:4">
      <c r="B51" s="260">
        <f>C51*13</f>
        <v>8.6666666666666661</v>
      </c>
      <c r="C51" s="258">
        <f>2/3</f>
        <v>0.66666666666666663</v>
      </c>
      <c r="D51" s="259">
        <v>2</v>
      </c>
    </row>
    <row r="52" spans="2:4">
      <c r="B52" s="257">
        <v>9</v>
      </c>
      <c r="C52" s="258">
        <f>B52/13</f>
        <v>0.69230769230769229</v>
      </c>
      <c r="D52" s="259">
        <f>C52*3</f>
        <v>2.0769230769230766</v>
      </c>
    </row>
    <row r="53" spans="2:4">
      <c r="B53" s="257">
        <v>10</v>
      </c>
      <c r="C53" s="258">
        <f>B53/13</f>
        <v>0.76923076923076927</v>
      </c>
      <c r="D53" s="259">
        <f>C53*3</f>
        <v>2.3076923076923079</v>
      </c>
    </row>
    <row r="54" spans="2:4">
      <c r="B54" s="257">
        <v>11</v>
      </c>
      <c r="C54" s="258">
        <f>B54/13</f>
        <v>0.84615384615384615</v>
      </c>
      <c r="D54" s="259">
        <f>C54*3</f>
        <v>2.5384615384615383</v>
      </c>
    </row>
    <row r="55" spans="2:4">
      <c r="B55" s="257">
        <v>12</v>
      </c>
      <c r="C55" s="258">
        <f>B55/13</f>
        <v>0.92307692307692313</v>
      </c>
      <c r="D55" s="259">
        <f>C55*3</f>
        <v>2.7692307692307692</v>
      </c>
    </row>
    <row r="56" spans="2:4">
      <c r="B56" s="261">
        <v>13</v>
      </c>
      <c r="C56" s="262">
        <f>B56/13</f>
        <v>1</v>
      </c>
      <c r="D56" s="263">
        <f>C56*3</f>
        <v>3</v>
      </c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11">
    <mergeCell ref="B40:D40"/>
    <mergeCell ref="A21:F21"/>
    <mergeCell ref="A28:D28"/>
    <mergeCell ref="A1:E1"/>
    <mergeCell ref="A3:I3"/>
    <mergeCell ref="A15:B15"/>
    <mergeCell ref="A16:B16"/>
    <mergeCell ref="A17:B17"/>
    <mergeCell ref="A18:B18"/>
    <mergeCell ref="A19:B19"/>
    <mergeCell ref="A14:D14"/>
  </mergeCells>
  <conditionalFormatting sqref="C19">
    <cfRule type="expression" dxfId="0" priority="1" stopIfTrue="1">
      <formula>C18&lt;C16</formula>
    </cfRule>
  </conditionalFormatting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BDADC-50B7-4997-AAD0-00DB56463EF5}"/>
</file>

<file path=customXml/itemProps2.xml><?xml version="1.0" encoding="utf-8"?>
<ds:datastoreItem xmlns:ds="http://schemas.openxmlformats.org/officeDocument/2006/customXml" ds:itemID="{BC816008-0256-4E9C-AE9B-992D9CEDBA72}"/>
</file>

<file path=customXml/itemProps3.xml><?xml version="1.0" encoding="utf-8"?>
<ds:datastoreItem xmlns:ds="http://schemas.openxmlformats.org/officeDocument/2006/customXml" ds:itemID="{B5C8C657-9B34-4895-8C5F-3CE694AC9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2025-03-12T19:26:41Z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  <property fmtid="{D5CDD505-2E9C-101B-9397-08002B2CF9AE}" pid="3" name="MediaServiceImageTags">
    <vt:lpwstr/>
  </property>
</Properties>
</file>