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S_Teams\Shared\PAwS Team\Guidance Docs\GSA_Proposal Guidance\Budget Templates\"/>
    </mc:Choice>
  </mc:AlternateContent>
  <xr:revisionPtr revIDLastSave="0" documentId="13_ncr:1_{4E8E171C-FA89-40D6-B32A-31BC58E7C4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6" r:id="rId1"/>
    <sheet name="Three Year with Cost-sharing" sheetId="5" r:id="rId2"/>
    <sheet name="Additional Calculati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5" l="1"/>
  <c r="I13" i="2" l="1"/>
  <c r="Y53" i="5" l="1"/>
  <c r="Y52" i="5"/>
  <c r="Y42" i="5"/>
  <c r="Y43" i="5"/>
  <c r="Y46" i="5"/>
  <c r="Y47" i="5"/>
  <c r="Y48" i="5"/>
  <c r="Y41" i="5"/>
  <c r="Y37" i="5"/>
  <c r="Y36" i="5"/>
  <c r="Y32" i="5"/>
  <c r="Y31" i="5"/>
  <c r="AA46" i="5"/>
  <c r="AA47" i="5"/>
  <c r="R11" i="5"/>
  <c r="D21" i="5"/>
  <c r="U11" i="5"/>
  <c r="Y11" i="5" s="1"/>
  <c r="X11" i="5"/>
  <c r="R12" i="5"/>
  <c r="D22" i="5"/>
  <c r="R22" i="5" s="1"/>
  <c r="U12" i="5"/>
  <c r="X12" i="5"/>
  <c r="R13" i="5"/>
  <c r="D23" i="5"/>
  <c r="U13" i="5"/>
  <c r="Y13" i="5" s="1"/>
  <c r="X13" i="5"/>
  <c r="R14" i="5"/>
  <c r="D24" i="5"/>
  <c r="R24" i="5" s="1"/>
  <c r="U14" i="5"/>
  <c r="X14" i="5"/>
  <c r="R15" i="5"/>
  <c r="D25" i="5"/>
  <c r="U15" i="5"/>
  <c r="X15" i="5"/>
  <c r="Y15" i="5" s="1"/>
  <c r="R16" i="5"/>
  <c r="D26" i="5"/>
  <c r="R26" i="5" s="1"/>
  <c r="U16" i="5"/>
  <c r="Y16" i="5" s="1"/>
  <c r="X16" i="5"/>
  <c r="R10" i="5"/>
  <c r="R17" i="5" s="1"/>
  <c r="C3" i="6" s="1"/>
  <c r="D20" i="5"/>
  <c r="U10" i="5"/>
  <c r="X10" i="5"/>
  <c r="M11" i="5"/>
  <c r="M12" i="5"/>
  <c r="M13" i="5"/>
  <c r="M14" i="5"/>
  <c r="N14" i="5" s="1"/>
  <c r="M15" i="5"/>
  <c r="M16" i="5"/>
  <c r="M10" i="5"/>
  <c r="J11" i="5"/>
  <c r="N11" i="5" s="1"/>
  <c r="J12" i="5"/>
  <c r="J13" i="5"/>
  <c r="N13" i="5" s="1"/>
  <c r="AA13" i="5" s="1"/>
  <c r="J14" i="5"/>
  <c r="J15" i="5"/>
  <c r="J16" i="5"/>
  <c r="J10" i="5"/>
  <c r="J17" i="5" s="1"/>
  <c r="E3" i="6" s="1"/>
  <c r="G11" i="5"/>
  <c r="G12" i="5"/>
  <c r="G13" i="5"/>
  <c r="G14" i="5"/>
  <c r="G15" i="5"/>
  <c r="G16" i="5"/>
  <c r="N16" i="5" s="1"/>
  <c r="G10" i="5"/>
  <c r="G17" i="5" s="1"/>
  <c r="B3" i="6" s="1"/>
  <c r="Q10" i="5"/>
  <c r="W10" i="5"/>
  <c r="Q11" i="5"/>
  <c r="W11" i="5"/>
  <c r="Q12" i="5"/>
  <c r="W12" i="5"/>
  <c r="Q13" i="5"/>
  <c r="W13" i="5"/>
  <c r="Q14" i="5"/>
  <c r="W14" i="5"/>
  <c r="Q15" i="5"/>
  <c r="W15" i="5"/>
  <c r="Q16" i="5"/>
  <c r="W16" i="5"/>
  <c r="N31" i="5"/>
  <c r="AA31" i="5" s="1"/>
  <c r="N32" i="5"/>
  <c r="AA32" i="5" s="1"/>
  <c r="N36" i="5"/>
  <c r="AA36" i="5" s="1"/>
  <c r="N37" i="5"/>
  <c r="N38" i="5" s="1"/>
  <c r="N41" i="5"/>
  <c r="N42" i="5"/>
  <c r="N43" i="5"/>
  <c r="AA43" i="5" s="1"/>
  <c r="G44" i="5"/>
  <c r="J44" i="5"/>
  <c r="M44" i="5"/>
  <c r="N44" i="5"/>
  <c r="G45" i="5"/>
  <c r="N45" i="5" s="1"/>
  <c r="J45" i="5"/>
  <c r="M45" i="5"/>
  <c r="N46" i="5"/>
  <c r="N47" i="5"/>
  <c r="N48" i="5"/>
  <c r="AA48" i="5" s="1"/>
  <c r="N52" i="5"/>
  <c r="N53" i="5"/>
  <c r="X33" i="5"/>
  <c r="I5" i="6" s="1"/>
  <c r="X38" i="5"/>
  <c r="I6" i="6" s="1"/>
  <c r="X44" i="5"/>
  <c r="X45" i="5"/>
  <c r="X54" i="5"/>
  <c r="I8" i="6" s="1"/>
  <c r="U33" i="5"/>
  <c r="F5" i="6" s="1"/>
  <c r="U38" i="5"/>
  <c r="F6" i="6" s="1"/>
  <c r="G6" i="6" s="1"/>
  <c r="U44" i="5"/>
  <c r="Y44" i="5" s="1"/>
  <c r="U45" i="5"/>
  <c r="Y45" i="5" s="1"/>
  <c r="U54" i="5"/>
  <c r="F8" i="6" s="1"/>
  <c r="T16" i="5"/>
  <c r="T15" i="5"/>
  <c r="T14" i="5"/>
  <c r="T13" i="5"/>
  <c r="T12" i="5"/>
  <c r="T11" i="5"/>
  <c r="T10" i="5"/>
  <c r="R33" i="5"/>
  <c r="C5" i="6" s="1"/>
  <c r="R38" i="5"/>
  <c r="C6" i="6" s="1"/>
  <c r="R44" i="5"/>
  <c r="R45" i="5"/>
  <c r="R49" i="5"/>
  <c r="C7" i="6" s="1"/>
  <c r="R54" i="5"/>
  <c r="C8" i="6" s="1"/>
  <c r="N33" i="5"/>
  <c r="M33" i="5"/>
  <c r="H5" i="6" s="1"/>
  <c r="M38" i="5"/>
  <c r="H6" i="6" s="1"/>
  <c r="M49" i="5"/>
  <c r="H7" i="6" s="1"/>
  <c r="M54" i="5"/>
  <c r="H8" i="6" s="1"/>
  <c r="J8" i="6" s="1"/>
  <c r="G54" i="5"/>
  <c r="B8" i="6" s="1"/>
  <c r="K8" i="6" s="1"/>
  <c r="J54" i="5"/>
  <c r="E8" i="6" s="1"/>
  <c r="G8" i="6" s="1"/>
  <c r="J33" i="5"/>
  <c r="E5" i="6" s="1"/>
  <c r="J38" i="5"/>
  <c r="E6" i="6" s="1"/>
  <c r="G33" i="5"/>
  <c r="B5" i="6" s="1"/>
  <c r="G38" i="5"/>
  <c r="B6" i="6" s="1"/>
  <c r="G49" i="5"/>
  <c r="B7" i="6" s="1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B4" i="5"/>
  <c r="C9" i="2"/>
  <c r="C49" i="2"/>
  <c r="D49" i="2"/>
  <c r="C48" i="2"/>
  <c r="D48" i="2"/>
  <c r="C47" i="2"/>
  <c r="D47" i="2" s="1"/>
  <c r="C46" i="2"/>
  <c r="D46" i="2"/>
  <c r="C45" i="2"/>
  <c r="D45" i="2" s="1"/>
  <c r="C44" i="2"/>
  <c r="B44" i="2"/>
  <c r="C43" i="2"/>
  <c r="D43" i="2"/>
  <c r="C42" i="2"/>
  <c r="D42" i="2"/>
  <c r="C41" i="2"/>
  <c r="D41" i="2"/>
  <c r="C40" i="2"/>
  <c r="D40" i="2"/>
  <c r="C39" i="2"/>
  <c r="B39" i="2"/>
  <c r="C38" i="2"/>
  <c r="D38" i="2"/>
  <c r="C37" i="2"/>
  <c r="D37" i="2"/>
  <c r="C36" i="2"/>
  <c r="D36" i="2"/>
  <c r="C35" i="2"/>
  <c r="D35" i="2"/>
  <c r="D29" i="2"/>
  <c r="D28" i="2"/>
  <c r="D27" i="2"/>
  <c r="D26" i="2"/>
  <c r="C25" i="2"/>
  <c r="D25" i="2"/>
  <c r="D24" i="2"/>
  <c r="D23" i="2"/>
  <c r="D22" i="2"/>
  <c r="B17" i="2"/>
  <c r="C15" i="2" s="1"/>
  <c r="D15" i="2" s="1"/>
  <c r="I14" i="2"/>
  <c r="E8" i="2"/>
  <c r="J49" i="5" l="1"/>
  <c r="E7" i="6" s="1"/>
  <c r="K7" i="6" s="1"/>
  <c r="AA45" i="5"/>
  <c r="X49" i="5"/>
  <c r="I7" i="6" s="1"/>
  <c r="J7" i="6" s="1"/>
  <c r="AA11" i="5"/>
  <c r="Y12" i="5"/>
  <c r="Y14" i="5"/>
  <c r="N15" i="5"/>
  <c r="AA15" i="5" s="1"/>
  <c r="N12" i="5"/>
  <c r="AA12" i="5" s="1"/>
  <c r="J23" i="5"/>
  <c r="AA44" i="5"/>
  <c r="AA16" i="5"/>
  <c r="AA14" i="5"/>
  <c r="N49" i="5"/>
  <c r="U49" i="5"/>
  <c r="F7" i="6" s="1"/>
  <c r="G7" i="6" s="1"/>
  <c r="J25" i="5"/>
  <c r="J21" i="5"/>
  <c r="D8" i="6"/>
  <c r="M8" i="6" s="1"/>
  <c r="L8" i="6"/>
  <c r="J6" i="6"/>
  <c r="M17" i="5"/>
  <c r="H3" i="6" s="1"/>
  <c r="K3" i="6" s="1"/>
  <c r="D6" i="6"/>
  <c r="M6" i="6" s="1"/>
  <c r="K6" i="6"/>
  <c r="G5" i="6"/>
  <c r="Y38" i="5"/>
  <c r="AA38" i="5" s="1"/>
  <c r="D30" i="2"/>
  <c r="C16" i="2"/>
  <c r="D16" i="2" s="1"/>
  <c r="F16" i="2" s="1"/>
  <c r="K5" i="6"/>
  <c r="D5" i="6"/>
  <c r="M5" i="6" s="1"/>
  <c r="Y49" i="5"/>
  <c r="AA42" i="5"/>
  <c r="J5" i="6"/>
  <c r="L6" i="6"/>
  <c r="D7" i="6"/>
  <c r="L5" i="6"/>
  <c r="U17" i="5"/>
  <c r="F3" i="6" s="1"/>
  <c r="G3" i="6" s="1"/>
  <c r="R20" i="5"/>
  <c r="D3" i="6"/>
  <c r="Y10" i="5"/>
  <c r="X17" i="5"/>
  <c r="I3" i="6" s="1"/>
  <c r="N10" i="5"/>
  <c r="AA41" i="5"/>
  <c r="AA37" i="5"/>
  <c r="Y33" i="5"/>
  <c r="AA33" i="5" s="1"/>
  <c r="F15" i="2"/>
  <c r="M25" i="5"/>
  <c r="M23" i="5"/>
  <c r="M21" i="5"/>
  <c r="G25" i="5"/>
  <c r="G23" i="5"/>
  <c r="G21" i="5"/>
  <c r="X20" i="5"/>
  <c r="X26" i="5"/>
  <c r="X25" i="5"/>
  <c r="X24" i="5"/>
  <c r="X23" i="5"/>
  <c r="X22" i="5"/>
  <c r="X21" i="5"/>
  <c r="M26" i="5"/>
  <c r="M24" i="5"/>
  <c r="M22" i="5"/>
  <c r="M20" i="5"/>
  <c r="U20" i="5"/>
  <c r="U26" i="5"/>
  <c r="U25" i="5"/>
  <c r="U24" i="5"/>
  <c r="U23" i="5"/>
  <c r="U22" i="5"/>
  <c r="U21" i="5"/>
  <c r="J26" i="5"/>
  <c r="J24" i="5"/>
  <c r="J22" i="5"/>
  <c r="J20" i="5"/>
  <c r="G26" i="5"/>
  <c r="G24" i="5"/>
  <c r="G22" i="5"/>
  <c r="G20" i="5"/>
  <c r="R25" i="5"/>
  <c r="R23" i="5"/>
  <c r="R21" i="5"/>
  <c r="AA53" i="5"/>
  <c r="N54" i="5"/>
  <c r="L7" i="6" l="1"/>
  <c r="N17" i="5"/>
  <c r="Y17" i="5"/>
  <c r="AA17" i="5" s="1"/>
  <c r="D17" i="2"/>
  <c r="AA49" i="5"/>
  <c r="J3" i="6"/>
  <c r="M7" i="6"/>
  <c r="Y22" i="5"/>
  <c r="L3" i="6"/>
  <c r="M3" i="6"/>
  <c r="AA10" i="5"/>
  <c r="Y24" i="5"/>
  <c r="N21" i="5"/>
  <c r="N23" i="5"/>
  <c r="J27" i="5"/>
  <c r="R27" i="5"/>
  <c r="C4" i="6" s="1"/>
  <c r="Y26" i="5"/>
  <c r="X27" i="5"/>
  <c r="N24" i="5"/>
  <c r="N26" i="5"/>
  <c r="N25" i="5"/>
  <c r="Y23" i="5"/>
  <c r="U27" i="5"/>
  <c r="Y21" i="5"/>
  <c r="Y25" i="5"/>
  <c r="M27" i="5"/>
  <c r="Y20" i="5"/>
  <c r="N20" i="5"/>
  <c r="G27" i="5"/>
  <c r="B4" i="6" s="1"/>
  <c r="N22" i="5"/>
  <c r="Y54" i="5"/>
  <c r="AA54" i="5" s="1"/>
  <c r="AA52" i="5"/>
  <c r="AA23" i="5" l="1"/>
  <c r="AA22" i="5"/>
  <c r="AA21" i="5"/>
  <c r="D4" i="6"/>
  <c r="M28" i="5"/>
  <c r="M55" i="5" s="1"/>
  <c r="M59" i="5" s="1"/>
  <c r="M60" i="5" s="1"/>
  <c r="H4" i="6"/>
  <c r="X28" i="5"/>
  <c r="X55" i="5" s="1"/>
  <c r="X59" i="5" s="1"/>
  <c r="X60" i="5" s="1"/>
  <c r="I4" i="6"/>
  <c r="J28" i="5"/>
  <c r="J55" i="5" s="1"/>
  <c r="J59" i="5" s="1"/>
  <c r="J60" i="5" s="1"/>
  <c r="E4" i="6"/>
  <c r="U28" i="5"/>
  <c r="U55" i="5" s="1"/>
  <c r="U59" i="5" s="1"/>
  <c r="U60" i="5" s="1"/>
  <c r="F4" i="6"/>
  <c r="AA24" i="5"/>
  <c r="AA26" i="5"/>
  <c r="G28" i="5"/>
  <c r="G55" i="5" s="1"/>
  <c r="G59" i="5" s="1"/>
  <c r="R28" i="5"/>
  <c r="R55" i="5" s="1"/>
  <c r="R59" i="5" s="1"/>
  <c r="R60" i="5" s="1"/>
  <c r="AA25" i="5"/>
  <c r="AA20" i="5"/>
  <c r="N27" i="5"/>
  <c r="Y27" i="5"/>
  <c r="Y28" i="5" s="1"/>
  <c r="Y55" i="5" s="1"/>
  <c r="K4" i="6" l="1"/>
  <c r="G60" i="5"/>
  <c r="B9" i="6" s="1"/>
  <c r="R61" i="5"/>
  <c r="C10" i="6" s="1"/>
  <c r="L4" i="6"/>
  <c r="U61" i="5"/>
  <c r="F10" i="6" s="1"/>
  <c r="F9" i="6"/>
  <c r="G4" i="6"/>
  <c r="J61" i="5"/>
  <c r="E10" i="6" s="1"/>
  <c r="E9" i="6"/>
  <c r="X61" i="5"/>
  <c r="I10" i="6" s="1"/>
  <c r="I9" i="6"/>
  <c r="J4" i="6"/>
  <c r="M61" i="5"/>
  <c r="H10" i="6" s="1"/>
  <c r="H9" i="6"/>
  <c r="N28" i="5"/>
  <c r="AA27" i="5"/>
  <c r="Y59" i="5"/>
  <c r="Y60" i="5" s="1"/>
  <c r="J9" i="6" l="1"/>
  <c r="K9" i="6"/>
  <c r="C9" i="6"/>
  <c r="D9" i="6" s="1"/>
  <c r="G61" i="5"/>
  <c r="B10" i="6" s="1"/>
  <c r="K10" i="6" s="1"/>
  <c r="M4" i="6"/>
  <c r="L10" i="6"/>
  <c r="G9" i="6"/>
  <c r="J10" i="6"/>
  <c r="G10" i="6"/>
  <c r="AA28" i="5"/>
  <c r="N55" i="5"/>
  <c r="Y61" i="5"/>
  <c r="M9" i="6" l="1"/>
  <c r="L9" i="6"/>
  <c r="D10" i="6"/>
  <c r="M10" i="6" s="1"/>
  <c r="N59" i="5"/>
  <c r="AA55" i="5"/>
  <c r="N60" i="5" l="1"/>
  <c r="AA59" i="5"/>
  <c r="N61" i="5" l="1"/>
  <c r="AA61" i="5" s="1"/>
  <c r="AA6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Rotz, Sara Catherine</author>
    <author>Sara Rotz</author>
  </authors>
  <commentList>
    <comment ref="C8" authorId="0" shapeId="0" xr:uid="{00000000-0006-0000-0100-000001000000}">
      <text>
        <r>
          <rPr>
            <sz val="9"/>
            <color indexed="81"/>
            <rFont val="Tahoma"/>
            <family val="2"/>
          </rPr>
          <t>Select appointment type 
calender (12 mo)
academic (9 mo)
summer (3 mo)
grad (6 mo)</t>
        </r>
      </text>
    </comment>
    <comment ref="D8" authorId="1" shapeId="0" xr:uid="{00000000-0006-0000-0100-000002000000}">
      <text>
        <r>
          <rPr>
            <sz val="9"/>
            <color indexed="81"/>
            <rFont val="Tahoma"/>
            <family val="2"/>
          </rPr>
          <t>For Hourly, put per hour wage in base salary line.
For all others include year 1 base salary</t>
        </r>
      </text>
    </comment>
    <comment ref="E8" authorId="1" shapeId="0" xr:uid="{00000000-0006-0000-0100-000003000000}">
      <text>
        <r>
          <rPr>
            <sz val="9"/>
            <color indexed="81"/>
            <rFont val="Tahoma"/>
            <family val="2"/>
          </rPr>
          <t>For 9 &amp; 12 month and summer appointments, enter % FTE as a decimal number.
For Graduate Students enter number of students (Full Year Effort = 1 student)
For Hourly enter the number of hours per year.</t>
        </r>
      </text>
    </comment>
    <comment ref="H8" authorId="1" shapeId="0" xr:uid="{00000000-0006-0000-0100-000004000000}">
      <text>
        <r>
          <rPr>
            <sz val="9"/>
            <color indexed="81"/>
            <rFont val="Tahoma"/>
            <family val="2"/>
          </rPr>
          <t>For 9 &amp; 12 month and summer appointments, enter % FTE as a decimal number.
For Graduate Students enter number of students (Full Year Effort = 1 student)
For Hourly enter the number of hours per year.</t>
        </r>
      </text>
    </comment>
    <comment ref="K8" authorId="1" shapeId="0" xr:uid="{00000000-0006-0000-0100-000005000000}">
      <text>
        <r>
          <rPr>
            <sz val="9"/>
            <color indexed="81"/>
            <rFont val="Tahoma"/>
            <family val="2"/>
          </rPr>
          <t>For 9 &amp; 12 month and summer appointments, enter % FTE as a decimal number.
For Graduate Students enter number of students (Full Year Effort = 1 student)
For Hourly enter the number of hours per year.</t>
        </r>
      </text>
    </comment>
    <comment ref="P8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For 9 &amp; 12 month and summer appointments, enter % FTE as a decimal number.
For Graduate Students enter number of students (Full Year Effort = 1 student)
For Hourly enter the number of hours per year.
</t>
        </r>
      </text>
    </comment>
    <comment ref="S8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For 9 &amp; 12 month and summer appointments, enter % FTE as a decimal number.
For Graduate Students enter number of students (Full Year Effort = 1 student)
For Hourly enter the number of hours per year.
</t>
        </r>
      </text>
    </comment>
    <comment ref="V8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For 9 &amp; 12 month and summer appointments, enter % FTE as a decimal number.
For Graduate Students enter number of students (Full Year Effort = 1 student)
For Hourly enter the number of hours per year.
</t>
        </r>
      </text>
    </comment>
    <comment ref="C19" authorId="1" shapeId="0" xr:uid="{00000000-0006-0000-0100-000009000000}">
      <text>
        <r>
          <rPr>
            <sz val="9"/>
            <color indexed="81"/>
            <rFont val="Tahoma"/>
            <family val="2"/>
          </rPr>
          <t>Select Fringe Rate based on types found on IU Rates Website: 
https://research.iu.edu/funding-proposals/proposals/budgets/rates.html</t>
        </r>
      </text>
    </comment>
    <comment ref="E44" authorId="1" shapeId="0" xr:uid="{00000000-0006-0000-0100-00000A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H44" authorId="1" shapeId="0" xr:uid="{00000000-0006-0000-0100-00000B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K44" authorId="1" shapeId="0" xr:uid="{00000000-0006-0000-0100-00000C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P44" authorId="1" shapeId="0" xr:uid="{00000000-0006-0000-0100-00000D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S44" authorId="1" shapeId="0" xr:uid="{00000000-0006-0000-0100-00000E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V44" authorId="1" shapeId="0" xr:uid="{00000000-0006-0000-0100-00000F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E45" authorId="1" shapeId="0" xr:uid="{00000000-0006-0000-0100-000010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H45" authorId="1" shapeId="0" xr:uid="{00000000-0006-0000-0100-000011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K45" authorId="1" shapeId="0" xr:uid="{00000000-0006-0000-0100-000012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P45" authorId="1" shapeId="0" xr:uid="{00000000-0006-0000-0100-000013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S45" authorId="1" shapeId="0" xr:uid="{00000000-0006-0000-0100-000014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V45" authorId="1" shapeId="0" xr:uid="{00000000-0006-0000-0100-000015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Newsom, Kevin J</author>
  </authors>
  <commentList>
    <comment ref="E13" authorId="0" shapeId="0" xr:uid="{00000000-0006-0000-0200-000001000000}">
      <text>
        <r>
          <rPr>
            <sz val="9"/>
            <color indexed="81"/>
            <rFont val="Tahoma"/>
            <family val="2"/>
          </rPr>
          <t>Enter Current NIH Salary Cap based on appt type</t>
        </r>
      </text>
    </comment>
    <comment ref="B15" authorId="0" shapeId="0" xr:uid="{00000000-0006-0000-0200-000002000000}">
      <text>
        <r>
          <rPr>
            <sz val="9"/>
            <color indexed="81"/>
            <rFont val="Tahoma"/>
            <family val="2"/>
          </rPr>
          <t>Enter IU Salary</t>
        </r>
      </text>
    </comment>
    <comment ref="D15" authorId="0" shapeId="0" xr:uid="{00000000-0006-0000-0200-000003000000}">
      <text>
        <r>
          <rPr>
            <sz val="9"/>
            <color indexed="81"/>
            <rFont val="Tahoma"/>
            <family val="2"/>
          </rPr>
          <t>Enter in column J of IU Budget the adjusted IU Salary Rate</t>
        </r>
      </text>
    </comment>
    <comment ref="E15" authorId="0" shapeId="0" xr:uid="{00000000-0006-0000-0200-000004000000}">
      <text>
        <r>
          <rPr>
            <sz val="9"/>
            <color indexed="81"/>
            <rFont val="Tahoma"/>
            <family val="2"/>
          </rPr>
          <t>Enter % effort on this project</t>
        </r>
      </text>
    </comment>
    <comment ref="B16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Enter IUHP Salary </t>
        </r>
      </text>
    </comment>
    <comment ref="D16" authorId="0" shapeId="0" xr:uid="{00000000-0006-0000-0200-000006000000}">
      <text>
        <r>
          <rPr>
            <sz val="9"/>
            <color indexed="81"/>
            <rFont val="Tahoma"/>
            <family val="2"/>
          </rPr>
          <t>Enter in column J of IU Budget the adjusted IUHP
Salary Rate</t>
        </r>
      </text>
    </comment>
    <comment ref="E16" authorId="0" shapeId="0" xr:uid="{00000000-0006-0000-0200-000007000000}">
      <text>
        <r>
          <rPr>
            <sz val="9"/>
            <color indexed="81"/>
            <rFont val="Tahoma"/>
            <family val="2"/>
          </rPr>
          <t>Enter % effort on this project.</t>
        </r>
      </text>
    </comment>
  </commentList>
</comments>
</file>

<file path=xl/sharedStrings.xml><?xml version="1.0" encoding="utf-8"?>
<sst xmlns="http://schemas.openxmlformats.org/spreadsheetml/2006/main" count="176" uniqueCount="113">
  <si>
    <t xml:space="preserve">PI: </t>
  </si>
  <si>
    <t>Person Months</t>
  </si>
  <si>
    <t>Appt Type</t>
  </si>
  <si>
    <t>FTE</t>
  </si>
  <si>
    <t>Rate</t>
  </si>
  <si>
    <t>Year 1</t>
  </si>
  <si>
    <t>Year 2</t>
  </si>
  <si>
    <t>Total</t>
  </si>
  <si>
    <t>Salaries &amp; Wages</t>
  </si>
  <si>
    <t>NIH Cap    =</t>
  </si>
  <si>
    <t xml:space="preserve">Effort </t>
  </si>
  <si>
    <t>IU Salary</t>
  </si>
  <si>
    <t>hrly&gt;900</t>
  </si>
  <si>
    <t>hrly&lt;900</t>
  </si>
  <si>
    <t>suppl</t>
  </si>
  <si>
    <t>iuhp</t>
  </si>
  <si>
    <t xml:space="preserve">Total </t>
  </si>
  <si>
    <t>Subtotal Salaries &amp; Wages</t>
  </si>
  <si>
    <t>Fringe Benefits</t>
  </si>
  <si>
    <t>Subtotal Fringe Benefits</t>
  </si>
  <si>
    <t>TOTAL SALARIES &amp; FRINGE BENEFITS</t>
  </si>
  <si>
    <t>Equipment</t>
  </si>
  <si>
    <t>Description</t>
  </si>
  <si>
    <t>Subtotal Equipment</t>
  </si>
  <si>
    <t>Travel</t>
  </si>
  <si>
    <t>Domestic Travel</t>
  </si>
  <si>
    <t>Foreign Travel</t>
  </si>
  <si>
    <t>Subtotal Travel</t>
  </si>
  <si>
    <t>Other Direct Costs</t>
  </si>
  <si>
    <t>Laboratory Computer/Software</t>
  </si>
  <si>
    <t>Printing costs</t>
  </si>
  <si>
    <t xml:space="preserve">Other: </t>
  </si>
  <si>
    <t>Subtotal Other Direct Costs</t>
  </si>
  <si>
    <t>Subaward Costs</t>
  </si>
  <si>
    <t>TOTAL DIRECT COSTS</t>
  </si>
  <si>
    <t>Indirect Costs</t>
  </si>
  <si>
    <t>MTDC</t>
  </si>
  <si>
    <t xml:space="preserve">TOTAL INDIRECT COST </t>
  </si>
  <si>
    <t>TOTAL PROJECT COSTS</t>
  </si>
  <si>
    <t>Please do not edit gray cells</t>
  </si>
  <si>
    <t>Appointment Type</t>
  </si>
  <si>
    <t>grad</t>
  </si>
  <si>
    <t>hourly</t>
  </si>
  <si>
    <t>none</t>
  </si>
  <si>
    <t>Fringe Rates</t>
  </si>
  <si>
    <t>Base Salary</t>
  </si>
  <si>
    <t>Type</t>
  </si>
  <si>
    <t xml:space="preserve">Subrecipient 1 </t>
  </si>
  <si>
    <t>Direct Costs</t>
  </si>
  <si>
    <t>Total Costs</t>
  </si>
  <si>
    <t>Materials and Supplies</t>
  </si>
  <si>
    <t>Publications</t>
  </si>
  <si>
    <t>Consultants</t>
  </si>
  <si>
    <t>Role</t>
  </si>
  <si>
    <t>Name</t>
  </si>
  <si>
    <t>Principal Investigator</t>
  </si>
  <si>
    <t>QTY</t>
  </si>
  <si>
    <t>Lodging</t>
  </si>
  <si>
    <t>Mileage to/from airport</t>
  </si>
  <si>
    <t>Airfare</t>
  </si>
  <si>
    <t>Registration</t>
  </si>
  <si>
    <t>Airport parking</t>
  </si>
  <si>
    <t>Taxi/Subway</t>
  </si>
  <si>
    <t>IU &amp; IUHP Combined NIH Salary Cap Calculation</t>
  </si>
  <si>
    <t>Travel Calculations</t>
  </si>
  <si>
    <t>% of Total</t>
  </si>
  <si>
    <t>Cap Salary</t>
  </si>
  <si>
    <t>Req. Salary</t>
  </si>
  <si>
    <t>Sponsor Request</t>
  </si>
  <si>
    <t>Salary Request</t>
  </si>
  <si>
    <t>Totals</t>
  </si>
  <si>
    <t>Summer Salary FTE</t>
  </si>
  <si>
    <t>Weeks</t>
  </si>
  <si>
    <t>% FTE</t>
  </si>
  <si>
    <t>Months</t>
  </si>
  <si>
    <t>exempt</t>
  </si>
  <si>
    <t>non-exempt</t>
  </si>
  <si>
    <t>summer</t>
  </si>
  <si>
    <t>12-month</t>
  </si>
  <si>
    <t>9-month</t>
  </si>
  <si>
    <t>Project Title:</t>
  </si>
  <si>
    <t>Start Date</t>
  </si>
  <si>
    <t>Salary Inflation Rate</t>
  </si>
  <si>
    <t>End Date</t>
  </si>
  <si>
    <t>Grad Student Fringe Inflation Rate</t>
  </si>
  <si>
    <t>Graduate Student Tuition Inflation Rate</t>
  </si>
  <si>
    <t>Graduate student fee remissions</t>
  </si>
  <si>
    <t>Year 3</t>
  </si>
  <si>
    <t xml:space="preserve">Sub Indirect </t>
  </si>
  <si>
    <t>NIH Salary Cap</t>
  </si>
  <si>
    <t>Calendar</t>
  </si>
  <si>
    <t>Academic</t>
  </si>
  <si>
    <t>Base Salary Calculator Based on Fiscal Year (FY)</t>
  </si>
  <si>
    <t>Inflation Factor</t>
  </si>
  <si>
    <t>% Percent</t>
  </si>
  <si>
    <t>Current FY Start Date</t>
  </si>
  <si>
    <t>Current Fiscal Year Salary</t>
  </si>
  <si>
    <t>$ Dollars</t>
  </si>
  <si>
    <t>Proposal/Salary Start Date</t>
  </si>
  <si>
    <t>(MM/DD/YY)</t>
  </si>
  <si>
    <t>Annual Amount for Proposal</t>
  </si>
  <si>
    <t>IUHP Salary</t>
  </si>
  <si>
    <t>Per diem (first and last day)</t>
  </si>
  <si>
    <t>Per diem (full days)</t>
  </si>
  <si>
    <t>Effort
(FTE)</t>
  </si>
  <si>
    <t>st hrly&gt;900</t>
  </si>
  <si>
    <t>Total Project</t>
  </si>
  <si>
    <t>On Campus</t>
  </si>
  <si>
    <t>Off Campus</t>
  </si>
  <si>
    <t>Summary</t>
  </si>
  <si>
    <t>Cost-Share</t>
  </si>
  <si>
    <t>Revision Date:</t>
  </si>
  <si>
    <t xml:space="preserve">    Indirect Base (TDC-equipment-participant support-fee remissions-subcontract&gt;$25K)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</si>
</sst>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_(&quot;$&quot;* #,##0_);_(&quot;$&quot;* \(#,##0\);_(&quot;$&quot;* &quot;-&quot;??_);_(@_)"/>
    <numFmt numFmtId="167" formatCode="0.000"/>
    <numFmt numFmtId="168" formatCode="mm/dd/yy;@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color theme="0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/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/>
      <right style="thick">
        <color indexed="64"/>
      </right>
      <top/>
      <bottom style="thin">
        <color theme="0" tint="-0.34998626667073579"/>
      </bottom>
      <diagonal/>
    </border>
    <border>
      <left style="thick">
        <color indexed="64"/>
      </left>
      <right/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auto="1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ck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5" borderId="0" xfId="0" applyNumberFormat="1" applyFont="1" applyFill="1" applyAlignment="1" applyProtection="1">
      <alignment horizontal="center"/>
      <protection locked="0"/>
    </xf>
    <xf numFmtId="3" fontId="4" fillId="5" borderId="18" xfId="0" applyNumberFormat="1" applyFont="1" applyFill="1" applyBorder="1" applyAlignment="1" applyProtection="1">
      <alignment horizontal="center" wrapText="1"/>
      <protection locked="0"/>
    </xf>
    <xf numFmtId="3" fontId="4" fillId="5" borderId="1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3" fontId="0" fillId="0" borderId="8" xfId="0" applyNumberFormat="1" applyBorder="1" applyProtection="1"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6" fontId="0" fillId="5" borderId="2" xfId="0" applyNumberFormat="1" applyFill="1" applyBorder="1" applyAlignment="1" applyProtection="1">
      <alignment horizontal="right" wrapText="1"/>
      <protection locked="0"/>
    </xf>
    <xf numFmtId="3" fontId="4" fillId="5" borderId="2" xfId="0" applyNumberFormat="1" applyFont="1" applyFill="1" applyBorder="1" applyProtection="1">
      <protection locked="0"/>
    </xf>
    <xf numFmtId="3" fontId="4" fillId="5" borderId="15" xfId="0" applyNumberFormat="1" applyFont="1" applyFill="1" applyBorder="1" applyProtection="1">
      <protection locked="0"/>
    </xf>
    <xf numFmtId="0" fontId="9" fillId="5" borderId="26" xfId="0" applyFont="1" applyFill="1" applyBorder="1" applyAlignment="1" applyProtection="1">
      <alignment horizontal="center"/>
      <protection locked="0"/>
    </xf>
    <xf numFmtId="6" fontId="0" fillId="5" borderId="26" xfId="0" applyNumberFormat="1" applyFill="1" applyBorder="1" applyAlignment="1" applyProtection="1">
      <alignment horizontal="right" wrapText="1"/>
      <protection locked="0"/>
    </xf>
    <xf numFmtId="3" fontId="4" fillId="5" borderId="26" xfId="0" applyNumberFormat="1" applyFont="1" applyFill="1" applyBorder="1" applyProtection="1">
      <protection locked="0"/>
    </xf>
    <xf numFmtId="3" fontId="4" fillId="5" borderId="1" xfId="0" applyNumberFormat="1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center" wrapText="1"/>
      <protection locked="0"/>
    </xf>
    <xf numFmtId="6" fontId="0" fillId="4" borderId="5" xfId="0" applyNumberFormat="1" applyFill="1" applyBorder="1" applyAlignment="1" applyProtection="1">
      <alignment horizontal="right" wrapText="1"/>
      <protection locked="0"/>
    </xf>
    <xf numFmtId="0" fontId="4" fillId="0" borderId="8" xfId="0" applyFont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26" xfId="0" applyFont="1" applyFill="1" applyBorder="1" applyProtection="1">
      <protection locked="0"/>
    </xf>
    <xf numFmtId="166" fontId="4" fillId="4" borderId="5" xfId="1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44" fontId="2" fillId="2" borderId="40" xfId="1" applyFont="1" applyFill="1" applyBorder="1" applyProtection="1">
      <protection locked="0"/>
    </xf>
    <xf numFmtId="10" fontId="0" fillId="0" borderId="42" xfId="0" applyNumberFormat="1" applyBorder="1" applyProtection="1">
      <protection locked="0"/>
    </xf>
    <xf numFmtId="0" fontId="2" fillId="6" borderId="38" xfId="0" applyFont="1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39" xfId="0" applyFill="1" applyBorder="1" applyProtection="1">
      <protection locked="0"/>
    </xf>
    <xf numFmtId="166" fontId="0" fillId="0" borderId="42" xfId="1" applyNumberFormat="1" applyFont="1" applyFill="1" applyBorder="1" applyProtection="1">
      <protection locked="0"/>
    </xf>
    <xf numFmtId="166" fontId="4" fillId="6" borderId="36" xfId="1" applyNumberFormat="1" applyFont="1" applyFill="1" applyBorder="1" applyProtection="1">
      <protection locked="0"/>
    </xf>
    <xf numFmtId="166" fontId="0" fillId="2" borderId="42" xfId="1" applyNumberFormat="1" applyFont="1" applyFill="1" applyBorder="1" applyProtection="1">
      <protection locked="0"/>
    </xf>
    <xf numFmtId="10" fontId="2" fillId="3" borderId="5" xfId="2" applyNumberFormat="1" applyFont="1" applyFill="1" applyBorder="1" applyAlignment="1" applyProtection="1">
      <alignment wrapText="1"/>
      <protection locked="0"/>
    </xf>
    <xf numFmtId="0" fontId="2" fillId="2" borderId="48" xfId="0" applyFont="1" applyFill="1" applyBorder="1" applyProtection="1">
      <protection locked="0"/>
    </xf>
    <xf numFmtId="166" fontId="0" fillId="2" borderId="49" xfId="1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alignment horizontal="left"/>
      <protection locked="0"/>
    </xf>
    <xf numFmtId="0" fontId="4" fillId="4" borderId="5" xfId="0" applyFont="1" applyFill="1" applyBorder="1" applyProtection="1">
      <protection locked="0"/>
    </xf>
    <xf numFmtId="3" fontId="0" fillId="0" borderId="32" xfId="0" applyNumberFormat="1" applyBorder="1" applyProtection="1">
      <protection locked="0"/>
    </xf>
    <xf numFmtId="3" fontId="4" fillId="5" borderId="17" xfId="0" applyNumberFormat="1" applyFont="1" applyFill="1" applyBorder="1" applyAlignment="1" applyProtection="1">
      <alignment horizontal="center"/>
      <protection locked="0"/>
    </xf>
    <xf numFmtId="3" fontId="4" fillId="4" borderId="18" xfId="0" applyNumberFormat="1" applyFont="1" applyFill="1" applyBorder="1" applyAlignment="1" applyProtection="1">
      <alignment horizontal="center" wrapText="1"/>
      <protection locked="0"/>
    </xf>
    <xf numFmtId="3" fontId="4" fillId="4" borderId="57" xfId="0" applyNumberFormat="1" applyFont="1" applyFill="1" applyBorder="1" applyAlignment="1" applyProtection="1">
      <alignment horizontal="center" wrapText="1"/>
      <protection locked="0"/>
    </xf>
    <xf numFmtId="3" fontId="0" fillId="0" borderId="58" xfId="0" applyNumberFormat="1" applyBorder="1" applyProtection="1">
      <protection locked="0"/>
    </xf>
    <xf numFmtId="3" fontId="4" fillId="5" borderId="62" xfId="0" applyNumberFormat="1" applyFont="1" applyFill="1" applyBorder="1" applyAlignment="1" applyProtection="1">
      <alignment horizontal="center"/>
      <protection locked="0"/>
    </xf>
    <xf numFmtId="3" fontId="0" fillId="0" borderId="62" xfId="0" applyNumberFormat="1" applyBorder="1" applyProtection="1">
      <protection locked="0"/>
    </xf>
    <xf numFmtId="3" fontId="4" fillId="5" borderId="61" xfId="0" applyNumberFormat="1" applyFont="1" applyFill="1" applyBorder="1" applyProtection="1">
      <protection locked="0"/>
    </xf>
    <xf numFmtId="3" fontId="4" fillId="5" borderId="56" xfId="0" applyNumberFormat="1" applyFont="1" applyFill="1" applyBorder="1" applyProtection="1">
      <protection locked="0"/>
    </xf>
    <xf numFmtId="6" fontId="0" fillId="6" borderId="66" xfId="0" applyNumberFormat="1" applyFill="1" applyBorder="1" applyAlignment="1" applyProtection="1">
      <alignment horizontal="right" wrapText="1"/>
      <protection locked="0"/>
    </xf>
    <xf numFmtId="166" fontId="4" fillId="6" borderId="66" xfId="1" applyNumberFormat="1" applyFont="1" applyFill="1" applyBorder="1" applyProtection="1">
      <protection locked="0"/>
    </xf>
    <xf numFmtId="0" fontId="4" fillId="0" borderId="72" xfId="0" applyFont="1" applyBorder="1" applyAlignment="1" applyProtection="1">
      <alignment horizontal="center"/>
      <protection locked="0"/>
    </xf>
    <xf numFmtId="3" fontId="4" fillId="5" borderId="77" xfId="0" applyNumberFormat="1" applyFont="1" applyFill="1" applyBorder="1" applyAlignment="1" applyProtection="1">
      <alignment horizontal="center"/>
      <protection locked="0"/>
    </xf>
    <xf numFmtId="0" fontId="4" fillId="5" borderId="76" xfId="0" applyFont="1" applyFill="1" applyBorder="1" applyAlignment="1" applyProtection="1">
      <alignment horizontal="right"/>
      <protection locked="0"/>
    </xf>
    <xf numFmtId="0" fontId="4" fillId="5" borderId="70" xfId="0" applyFont="1" applyFill="1" applyBorder="1" applyAlignment="1" applyProtection="1">
      <alignment horizontal="right"/>
      <protection locked="0"/>
    </xf>
    <xf numFmtId="0" fontId="0" fillId="4" borderId="80" xfId="0" applyFill="1" applyBorder="1" applyAlignment="1" applyProtection="1">
      <alignment horizontal="right" wrapText="1"/>
      <protection locked="0"/>
    </xf>
    <xf numFmtId="3" fontId="6" fillId="3" borderId="80" xfId="3" applyNumberFormat="1" applyFill="1" applyBorder="1" applyAlignment="1" applyProtection="1">
      <alignment wrapText="1"/>
      <protection locked="0"/>
    </xf>
    <xf numFmtId="0" fontId="4" fillId="6" borderId="82" xfId="0" applyFont="1" applyFill="1" applyBorder="1" applyAlignment="1" applyProtection="1">
      <alignment horizontal="right"/>
      <protection locked="0"/>
    </xf>
    <xf numFmtId="3" fontId="0" fillId="0" borderId="72" xfId="0" applyNumberFormat="1" applyBorder="1" applyProtection="1">
      <protection locked="0"/>
    </xf>
    <xf numFmtId="3" fontId="4" fillId="5" borderId="76" xfId="0" applyNumberFormat="1" applyFont="1" applyFill="1" applyBorder="1" applyProtection="1">
      <protection locked="0"/>
    </xf>
    <xf numFmtId="3" fontId="4" fillId="5" borderId="70" xfId="0" applyNumberFormat="1" applyFont="1" applyFill="1" applyBorder="1" applyProtection="1">
      <protection locked="0"/>
    </xf>
    <xf numFmtId="166" fontId="4" fillId="4" borderId="80" xfId="1" applyNumberFormat="1" applyFont="1" applyFill="1" applyBorder="1" applyProtection="1">
      <protection locked="0"/>
    </xf>
    <xf numFmtId="166" fontId="4" fillId="6" borderId="82" xfId="1" applyNumberFormat="1" applyFont="1" applyFill="1" applyBorder="1" applyProtection="1">
      <protection locked="0"/>
    </xf>
    <xf numFmtId="3" fontId="4" fillId="5" borderId="57" xfId="0" applyNumberFormat="1" applyFont="1" applyFill="1" applyBorder="1" applyAlignment="1" applyProtection="1">
      <alignment horizontal="center" wrapText="1"/>
      <protection locked="0"/>
    </xf>
    <xf numFmtId="0" fontId="4" fillId="0" borderId="72" xfId="0" applyFont="1" applyBorder="1" applyProtection="1">
      <protection locked="0"/>
    </xf>
    <xf numFmtId="0" fontId="4" fillId="0" borderId="58" xfId="0" applyFont="1" applyBorder="1" applyAlignment="1" applyProtection="1">
      <alignment horizontal="right"/>
      <protection locked="0"/>
    </xf>
    <xf numFmtId="0" fontId="2" fillId="0" borderId="74" xfId="0" applyFont="1" applyBorder="1" applyAlignment="1" applyProtection="1">
      <alignment horizontal="left" wrapText="1" indent="1"/>
      <protection locked="0"/>
    </xf>
    <xf numFmtId="0" fontId="2" fillId="0" borderId="75" xfId="0" applyFont="1" applyBorder="1" applyAlignment="1" applyProtection="1">
      <alignment horizontal="left" wrapText="1" indent="1"/>
      <protection locked="0"/>
    </xf>
    <xf numFmtId="0" fontId="4" fillId="4" borderId="80" xfId="0" applyFont="1" applyFill="1" applyBorder="1" applyProtection="1">
      <protection locked="0"/>
    </xf>
    <xf numFmtId="0" fontId="4" fillId="4" borderId="65" xfId="0" applyFont="1" applyFill="1" applyBorder="1" applyProtection="1">
      <protection locked="0"/>
    </xf>
    <xf numFmtId="0" fontId="0" fillId="0" borderId="77" xfId="0" applyBorder="1" applyProtection="1">
      <protection locked="0"/>
    </xf>
    <xf numFmtId="0" fontId="4" fillId="5" borderId="76" xfId="0" applyFont="1" applyFill="1" applyBorder="1" applyProtection="1">
      <protection locked="0"/>
    </xf>
    <xf numFmtId="0" fontId="9" fillId="5" borderId="61" xfId="0" applyFont="1" applyFill="1" applyBorder="1" applyAlignment="1" applyProtection="1">
      <alignment horizontal="center"/>
      <protection locked="0"/>
    </xf>
    <xf numFmtId="0" fontId="4" fillId="0" borderId="77" xfId="0" applyFont="1" applyBorder="1" applyProtection="1">
      <protection locked="0"/>
    </xf>
    <xf numFmtId="0" fontId="4" fillId="5" borderId="70" xfId="0" applyFont="1" applyFill="1" applyBorder="1" applyProtection="1">
      <protection locked="0"/>
    </xf>
    <xf numFmtId="0" fontId="9" fillId="5" borderId="56" xfId="0" applyFont="1" applyFill="1" applyBorder="1" applyAlignment="1" applyProtection="1">
      <alignment horizontal="center"/>
      <protection locked="0"/>
    </xf>
    <xf numFmtId="6" fontId="0" fillId="0" borderId="88" xfId="0" applyNumberFormat="1" applyBorder="1" applyAlignment="1" applyProtection="1">
      <alignment horizontal="center" wrapText="1"/>
      <protection locked="0"/>
    </xf>
    <xf numFmtId="0" fontId="4" fillId="4" borderId="80" xfId="0" applyFont="1" applyFill="1" applyBorder="1" applyAlignment="1" applyProtection="1">
      <alignment horizontal="left" wrapText="1"/>
      <protection locked="0"/>
    </xf>
    <xf numFmtId="0" fontId="9" fillId="4" borderId="65" xfId="0" applyFont="1" applyFill="1" applyBorder="1" applyAlignment="1" applyProtection="1">
      <alignment horizontal="center" wrapText="1"/>
      <protection locked="0"/>
    </xf>
    <xf numFmtId="0" fontId="4" fillId="4" borderId="80" xfId="0" applyFont="1" applyFill="1" applyBorder="1" applyAlignment="1" applyProtection="1">
      <alignment wrapText="1"/>
      <protection locked="0"/>
    </xf>
    <xf numFmtId="0" fontId="9" fillId="4" borderId="65" xfId="0" applyFont="1" applyFill="1" applyBorder="1" applyAlignment="1" applyProtection="1">
      <alignment horizontal="center"/>
      <protection locked="0"/>
    </xf>
    <xf numFmtId="0" fontId="4" fillId="6" borderId="82" xfId="0" applyFont="1" applyFill="1" applyBorder="1" applyProtection="1">
      <protection locked="0"/>
    </xf>
    <xf numFmtId="0" fontId="9" fillId="6" borderId="66" xfId="0" applyFont="1" applyFill="1" applyBorder="1" applyAlignment="1" applyProtection="1">
      <alignment horizontal="center"/>
      <protection locked="0"/>
    </xf>
    <xf numFmtId="0" fontId="9" fillId="6" borderId="68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14" fillId="5" borderId="0" xfId="3" applyFont="1" applyFill="1" applyBorder="1" applyProtection="1">
      <protection locked="0"/>
    </xf>
    <xf numFmtId="0" fontId="4" fillId="4" borderId="5" xfId="0" applyFont="1" applyFill="1" applyBorder="1" applyAlignment="1" applyProtection="1">
      <alignment wrapText="1"/>
      <protection locked="0"/>
    </xf>
    <xf numFmtId="0" fontId="2" fillId="0" borderId="96" xfId="0" applyFont="1" applyBorder="1" applyAlignment="1" applyProtection="1">
      <alignment horizontal="left" wrapText="1" indent="1"/>
      <protection locked="0"/>
    </xf>
    <xf numFmtId="0" fontId="2" fillId="0" borderId="97" xfId="0" applyFont="1" applyBorder="1" applyAlignment="1" applyProtection="1">
      <alignment horizontal="left" wrapText="1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4" fillId="6" borderId="66" xfId="0" applyFont="1" applyFill="1" applyBorder="1" applyProtection="1">
      <protection locked="0"/>
    </xf>
    <xf numFmtId="0" fontId="2" fillId="0" borderId="28" xfId="0" applyFont="1" applyBorder="1" applyAlignment="1" applyProtection="1">
      <alignment horizontal="left" wrapText="1" indent="1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0" fontId="0" fillId="0" borderId="7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53" xfId="0" applyBorder="1" applyProtection="1">
      <protection locked="0"/>
    </xf>
    <xf numFmtId="166" fontId="0" fillId="0" borderId="29" xfId="1" applyNumberFormat="1" applyFont="1" applyFill="1" applyBorder="1" applyAlignment="1" applyProtection="1">
      <protection locked="0"/>
    </xf>
    <xf numFmtId="166" fontId="0" fillId="0" borderId="52" xfId="1" applyNumberFormat="1" applyFont="1" applyFill="1" applyBorder="1" applyAlignment="1" applyProtection="1">
      <protection locked="0"/>
    </xf>
    <xf numFmtId="166" fontId="0" fillId="0" borderId="53" xfId="1" applyNumberFormat="1" applyFont="1" applyFill="1" applyBorder="1" applyAlignment="1" applyProtection="1">
      <protection locked="0"/>
    </xf>
    <xf numFmtId="166" fontId="0" fillId="0" borderId="76" xfId="1" applyNumberFormat="1" applyFont="1" applyFill="1" applyBorder="1" applyAlignment="1" applyProtection="1">
      <protection locked="0"/>
    </xf>
    <xf numFmtId="166" fontId="0" fillId="0" borderId="77" xfId="1" applyNumberFormat="1" applyFont="1" applyFill="1" applyBorder="1" applyAlignment="1" applyProtection="1">
      <protection locked="0"/>
    </xf>
    <xf numFmtId="166" fontId="0" fillId="0" borderId="78" xfId="1" applyNumberFormat="1" applyFont="1" applyFill="1" applyBorder="1" applyAlignment="1" applyProtection="1">
      <protection locked="0"/>
    </xf>
    <xf numFmtId="164" fontId="0" fillId="0" borderId="52" xfId="0" applyNumberFormat="1" applyBorder="1" applyProtection="1">
      <protection locked="0"/>
    </xf>
    <xf numFmtId="0" fontId="2" fillId="0" borderId="77" xfId="0" applyFont="1" applyBorder="1" applyAlignment="1" applyProtection="1">
      <alignment horizontal="right"/>
      <protection locked="0"/>
    </xf>
    <xf numFmtId="0" fontId="2" fillId="7" borderId="74" xfId="0" applyFont="1" applyFill="1" applyBorder="1" applyAlignment="1" applyProtection="1">
      <alignment horizontal="left" wrapText="1" indent="1"/>
      <protection locked="0"/>
    </xf>
    <xf numFmtId="164" fontId="0" fillId="7" borderId="9" xfId="0" applyNumberFormat="1" applyFill="1" applyBorder="1" applyAlignment="1" applyProtection="1">
      <alignment horizontal="right" wrapText="1"/>
      <protection locked="0"/>
    </xf>
    <xf numFmtId="164" fontId="0" fillId="7" borderId="11" xfId="0" applyNumberFormat="1" applyFill="1" applyBorder="1" applyAlignment="1" applyProtection="1">
      <alignment horizontal="right" wrapText="1"/>
      <protection locked="0"/>
    </xf>
    <xf numFmtId="164" fontId="0" fillId="7" borderId="24" xfId="0" applyNumberFormat="1" applyFill="1" applyBorder="1" applyAlignment="1" applyProtection="1">
      <alignment horizontal="right" wrapText="1"/>
      <protection locked="0"/>
    </xf>
    <xf numFmtId="0" fontId="2" fillId="7" borderId="73" xfId="0" applyFont="1" applyFill="1" applyBorder="1" applyAlignment="1" applyProtection="1">
      <alignment horizontal="left" wrapText="1" indent="1"/>
      <protection locked="0"/>
    </xf>
    <xf numFmtId="0" fontId="2" fillId="7" borderId="33" xfId="0" applyFont="1" applyFill="1" applyBorder="1" applyAlignment="1" applyProtection="1">
      <alignment horizontal="left" wrapText="1" indent="1"/>
      <protection locked="0"/>
    </xf>
    <xf numFmtId="0" fontId="2" fillId="7" borderId="35" xfId="0" applyFont="1" applyFill="1" applyBorder="1" applyAlignment="1" applyProtection="1">
      <alignment horizontal="left" wrapText="1" indent="1"/>
      <protection locked="0"/>
    </xf>
    <xf numFmtId="166" fontId="2" fillId="7" borderId="76" xfId="1" applyNumberFormat="1" applyFont="1" applyFill="1" applyBorder="1" applyAlignment="1" applyProtection="1">
      <protection locked="0"/>
    </xf>
    <xf numFmtId="166" fontId="2" fillId="7" borderId="29" xfId="1" applyNumberFormat="1" applyFont="1" applyFill="1" applyBorder="1" applyAlignment="1" applyProtection="1">
      <protection locked="0"/>
    </xf>
    <xf numFmtId="166" fontId="2" fillId="7" borderId="77" xfId="1" applyNumberFormat="1" applyFont="1" applyFill="1" applyBorder="1" applyAlignment="1" applyProtection="1">
      <protection locked="0"/>
    </xf>
    <xf numFmtId="166" fontId="2" fillId="7" borderId="52" xfId="1" applyNumberFormat="1" applyFont="1" applyFill="1" applyBorder="1" applyAlignment="1" applyProtection="1">
      <protection locked="0"/>
    </xf>
    <xf numFmtId="0" fontId="11" fillId="7" borderId="62" xfId="0" applyFont="1" applyFill="1" applyBorder="1" applyAlignment="1" applyProtection="1">
      <alignment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3" fontId="2" fillId="7" borderId="77" xfId="0" applyNumberFormat="1" applyFont="1" applyFill="1" applyBorder="1" applyAlignment="1" applyProtection="1">
      <alignment wrapText="1"/>
      <protection locked="0"/>
    </xf>
    <xf numFmtId="3" fontId="2" fillId="7" borderId="0" xfId="0" applyNumberFormat="1" applyFont="1" applyFill="1" applyAlignment="1" applyProtection="1">
      <alignment wrapText="1"/>
      <protection locked="0"/>
    </xf>
    <xf numFmtId="166" fontId="4" fillId="7" borderId="0" xfId="1" applyNumberFormat="1" applyFont="1" applyFill="1" applyBorder="1" applyProtection="1">
      <protection locked="0"/>
    </xf>
    <xf numFmtId="166" fontId="4" fillId="7" borderId="77" xfId="1" applyNumberFormat="1" applyFont="1" applyFill="1" applyBorder="1" applyProtection="1"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3" fontId="1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3" fontId="7" fillId="3" borderId="0" xfId="0" applyNumberFormat="1" applyFont="1" applyFill="1" applyProtection="1"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9" fontId="7" fillId="3" borderId="0" xfId="2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9" fontId="7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2" fontId="2" fillId="0" borderId="73" xfId="0" quotePrefix="1" applyNumberFormat="1" applyFont="1" applyBorder="1" applyAlignment="1" applyProtection="1">
      <alignment horizontal="center" wrapText="1"/>
      <protection locked="0"/>
    </xf>
    <xf numFmtId="2" fontId="2" fillId="0" borderId="74" xfId="0" quotePrefix="1" applyNumberFormat="1" applyFont="1" applyBorder="1" applyAlignment="1" applyProtection="1">
      <alignment horizontal="center" wrapText="1"/>
      <protection locked="0"/>
    </xf>
    <xf numFmtId="2" fontId="2" fillId="0" borderId="74" xfId="0" applyNumberFormat="1" applyFont="1" applyBorder="1" applyAlignment="1" applyProtection="1">
      <alignment horizontal="center" wrapText="1"/>
      <protection locked="0"/>
    </xf>
    <xf numFmtId="2" fontId="2" fillId="0" borderId="75" xfId="0" quotePrefix="1" applyNumberFormat="1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9" fontId="9" fillId="0" borderId="35" xfId="0" applyNumberFormat="1" applyFont="1" applyBorder="1" applyAlignment="1" applyProtection="1">
      <alignment horizontal="left" wrapText="1"/>
      <protection locked="0"/>
    </xf>
    <xf numFmtId="0" fontId="4" fillId="7" borderId="70" xfId="0" applyFont="1" applyFill="1" applyBorder="1" applyProtection="1">
      <protection locked="0"/>
    </xf>
    <xf numFmtId="0" fontId="4" fillId="7" borderId="26" xfId="0" applyFont="1" applyFill="1" applyBorder="1" applyProtection="1">
      <protection locked="0"/>
    </xf>
    <xf numFmtId="0" fontId="13" fillId="7" borderId="26" xfId="0" applyFont="1" applyFill="1" applyBorder="1" applyAlignment="1" applyProtection="1">
      <alignment horizontal="center"/>
      <protection locked="0"/>
    </xf>
    <xf numFmtId="0" fontId="9" fillId="7" borderId="56" xfId="0" applyFont="1" applyFill="1" applyBorder="1" applyAlignment="1" applyProtection="1">
      <alignment horizontal="center"/>
      <protection locked="0"/>
    </xf>
    <xf numFmtId="0" fontId="9" fillId="7" borderId="26" xfId="0" applyFont="1" applyFill="1" applyBorder="1" applyAlignment="1" applyProtection="1">
      <alignment horizontal="center"/>
      <protection locked="0"/>
    </xf>
    <xf numFmtId="0" fontId="4" fillId="5" borderId="86" xfId="0" applyFont="1" applyFill="1" applyBorder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2" fillId="0" borderId="73" xfId="0" applyFont="1" applyBorder="1" applyAlignment="1" applyProtection="1">
      <alignment horizontal="left" wrapText="1" indent="1"/>
      <protection locked="0"/>
    </xf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66" fontId="0" fillId="0" borderId="0" xfId="1" applyNumberFormat="1" applyFont="1" applyProtection="1">
      <protection locked="0"/>
    </xf>
    <xf numFmtId="10" fontId="0" fillId="0" borderId="8" xfId="2" applyNumberFormat="1" applyFont="1" applyBorder="1" applyProtection="1">
      <protection locked="0"/>
    </xf>
    <xf numFmtId="10" fontId="0" fillId="2" borderId="21" xfId="0" applyNumberFormat="1" applyFill="1" applyBorder="1" applyAlignment="1" applyProtection="1">
      <alignment horizontal="right"/>
      <protection locked="0"/>
    </xf>
    <xf numFmtId="168" fontId="2" fillId="0" borderId="0" xfId="0" applyNumberFormat="1" applyFont="1" applyProtection="1">
      <protection locked="0"/>
    </xf>
    <xf numFmtId="10" fontId="0" fillId="2" borderId="23" xfId="0" applyNumberFormat="1" applyFill="1" applyBorder="1" applyAlignment="1" applyProtection="1">
      <alignment horizontal="right"/>
      <protection locked="0"/>
    </xf>
    <xf numFmtId="166" fontId="0" fillId="0" borderId="0" xfId="1" applyNumberFormat="1" applyFont="1" applyBorder="1" applyProtection="1">
      <protection locked="0"/>
    </xf>
    <xf numFmtId="10" fontId="4" fillId="6" borderId="39" xfId="0" applyNumberFormat="1" applyFont="1" applyFill="1" applyBorder="1" applyAlignment="1" applyProtection="1">
      <alignment horizontal="right"/>
      <protection locked="0"/>
    </xf>
    <xf numFmtId="0" fontId="4" fillId="5" borderId="4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166" fontId="0" fillId="0" borderId="41" xfId="1" applyNumberFormat="1" applyFont="1" applyBorder="1" applyProtection="1">
      <protection locked="0"/>
    </xf>
    <xf numFmtId="0" fontId="2" fillId="0" borderId="98" xfId="0" applyFont="1" applyBorder="1" applyProtection="1">
      <protection locked="0"/>
    </xf>
    <xf numFmtId="166" fontId="0" fillId="0" borderId="100" xfId="1" applyNumberFormat="1" applyFont="1" applyBorder="1" applyProtection="1">
      <protection locked="0"/>
    </xf>
    <xf numFmtId="44" fontId="0" fillId="0" borderId="0" xfId="0" applyNumberFormat="1" applyProtection="1">
      <protection locked="0"/>
    </xf>
    <xf numFmtId="0" fontId="2" fillId="0" borderId="101" xfId="0" applyFont="1" applyBorder="1" applyProtection="1">
      <protection locked="0"/>
    </xf>
    <xf numFmtId="166" fontId="0" fillId="0" borderId="103" xfId="1" applyNumberFormat="1" applyFont="1" applyBorder="1" applyProtection="1">
      <protection locked="0"/>
    </xf>
    <xf numFmtId="0" fontId="2" fillId="2" borderId="45" xfId="0" applyFont="1" applyFill="1" applyBorder="1" applyProtection="1">
      <protection locked="0"/>
    </xf>
    <xf numFmtId="0" fontId="2" fillId="2" borderId="16" xfId="0" quotePrefix="1" applyFont="1" applyFill="1" applyBorder="1" applyAlignment="1" applyProtection="1">
      <alignment horizontal="center"/>
      <protection locked="0"/>
    </xf>
    <xf numFmtId="0" fontId="2" fillId="2" borderId="0" xfId="0" quotePrefix="1" applyFont="1" applyFill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165" fontId="2" fillId="0" borderId="43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165" fontId="0" fillId="0" borderId="47" xfId="0" applyNumberFormat="1" applyBorder="1" applyProtection="1">
      <protection locked="0"/>
    </xf>
    <xf numFmtId="0" fontId="2" fillId="2" borderId="48" xfId="0" applyFont="1" applyFill="1" applyBorder="1" applyAlignment="1" applyProtection="1">
      <alignment wrapText="1"/>
      <protection locked="0"/>
    </xf>
    <xf numFmtId="165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165" fontId="0" fillId="0" borderId="49" xfId="0" applyNumberFormat="1" applyBorder="1" applyProtection="1">
      <protection locked="0"/>
    </xf>
    <xf numFmtId="0" fontId="2" fillId="2" borderId="50" xfId="0" applyFont="1" applyFill="1" applyBorder="1" applyAlignment="1" applyProtection="1">
      <alignment wrapText="1"/>
      <protection locked="0"/>
    </xf>
    <xf numFmtId="165" fontId="2" fillId="0" borderId="44" xfId="0" applyNumberFormat="1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165" fontId="0" fillId="0" borderId="51" xfId="0" applyNumberFormat="1" applyBorder="1" applyProtection="1">
      <protection locked="0"/>
    </xf>
    <xf numFmtId="0" fontId="0" fillId="6" borderId="38" xfId="0" applyFill="1" applyBorder="1" applyProtection="1">
      <protection locked="0"/>
    </xf>
    <xf numFmtId="0" fontId="15" fillId="6" borderId="36" xfId="0" applyFont="1" applyFill="1" applyBorder="1" applyProtection="1">
      <protection locked="0"/>
    </xf>
    <xf numFmtId="165" fontId="15" fillId="6" borderId="39" xfId="0" applyNumberFormat="1" applyFont="1" applyFill="1" applyBorder="1" applyProtection="1">
      <protection locked="0"/>
    </xf>
    <xf numFmtId="0" fontId="2" fillId="2" borderId="98" xfId="0" applyFont="1" applyFill="1" applyBorder="1" applyAlignment="1" applyProtection="1">
      <alignment horizontal="center"/>
      <protection locked="0"/>
    </xf>
    <xf numFmtId="0" fontId="2" fillId="2" borderId="99" xfId="0" quotePrefix="1" applyFont="1" applyFill="1" applyBorder="1" applyAlignment="1" applyProtection="1">
      <alignment horizontal="center"/>
      <protection locked="0"/>
    </xf>
    <xf numFmtId="0" fontId="2" fillId="2" borderId="100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wrapText="1"/>
      <protection locked="0"/>
    </xf>
    <xf numFmtId="167" fontId="2" fillId="0" borderId="42" xfId="2" applyNumberFormat="1" applyFont="1" applyBorder="1" applyAlignment="1" applyProtection="1">
      <alignment horizontal="center" wrapText="1"/>
      <protection locked="0"/>
    </xf>
    <xf numFmtId="2" fontId="0" fillId="0" borderId="49" xfId="0" applyNumberFormat="1" applyBorder="1" applyProtection="1">
      <protection locked="0"/>
    </xf>
    <xf numFmtId="2" fontId="2" fillId="0" borderId="48" xfId="0" applyNumberFormat="1" applyFont="1" applyBorder="1" applyAlignment="1" applyProtection="1">
      <alignment wrapText="1"/>
      <protection locked="0"/>
    </xf>
    <xf numFmtId="0" fontId="2" fillId="0" borderId="101" xfId="0" applyFont="1" applyBorder="1" applyAlignment="1" applyProtection="1">
      <alignment wrapText="1"/>
      <protection locked="0"/>
    </xf>
    <xf numFmtId="167" fontId="2" fillId="0" borderId="102" xfId="2" applyNumberFormat="1" applyFont="1" applyBorder="1" applyAlignment="1" applyProtection="1">
      <alignment horizontal="center" wrapText="1"/>
      <protection locked="0"/>
    </xf>
    <xf numFmtId="2" fontId="0" fillId="0" borderId="103" xfId="0" applyNumberFormat="1" applyBorder="1" applyProtection="1">
      <protection locked="0"/>
    </xf>
    <xf numFmtId="0" fontId="5" fillId="0" borderId="0" xfId="0" applyFont="1" applyProtection="1">
      <protection locked="0"/>
    </xf>
    <xf numFmtId="10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166" fontId="5" fillId="0" borderId="0" xfId="1" applyNumberFormat="1" applyFont="1" applyProtection="1">
      <protection locked="0"/>
    </xf>
    <xf numFmtId="166" fontId="4" fillId="6" borderId="36" xfId="1" applyNumberFormat="1" applyFont="1" applyFill="1" applyBorder="1" applyProtection="1">
      <protection locked="0" hidden="1"/>
    </xf>
    <xf numFmtId="3" fontId="4" fillId="5" borderId="7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0" fontId="0" fillId="7" borderId="107" xfId="0" applyNumberFormat="1" applyFill="1" applyBorder="1" applyAlignment="1" applyProtection="1">
      <alignment horizontal="left" wrapText="1" indent="2"/>
      <protection locked="0" hidden="1"/>
    </xf>
    <xf numFmtId="10" fontId="0" fillId="7" borderId="108" xfId="0" applyNumberFormat="1" applyFill="1" applyBorder="1" applyAlignment="1" applyProtection="1">
      <alignment horizontal="left" wrapText="1" indent="2"/>
      <protection locked="0" hidden="1"/>
    </xf>
    <xf numFmtId="44" fontId="0" fillId="7" borderId="108" xfId="1" applyFont="1" applyFill="1" applyBorder="1" applyAlignment="1" applyProtection="1">
      <alignment horizontal="left" wrapText="1" indent="2"/>
      <protection locked="0" hidden="1"/>
    </xf>
    <xf numFmtId="10" fontId="0" fillId="7" borderId="109" xfId="0" applyNumberFormat="1" applyFill="1" applyBorder="1" applyAlignment="1" applyProtection="1">
      <alignment horizontal="left" wrapText="1" indent="2"/>
      <protection locked="0" hidden="1"/>
    </xf>
    <xf numFmtId="3" fontId="12" fillId="7" borderId="0" xfId="0" applyNumberFormat="1" applyFont="1" applyFill="1" applyAlignment="1" applyProtection="1">
      <alignment horizont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wrapText="1" indent="1"/>
      <protection locked="0"/>
    </xf>
    <xf numFmtId="0" fontId="4" fillId="0" borderId="113" xfId="0" applyFont="1" applyBorder="1" applyAlignment="1" applyProtection="1">
      <alignment horizontal="center" vertical="center"/>
      <protection locked="0"/>
    </xf>
    <xf numFmtId="3" fontId="4" fillId="5" borderId="114" xfId="0" applyNumberFormat="1" applyFont="1" applyFill="1" applyBorder="1" applyAlignment="1" applyProtection="1">
      <alignment horizontal="center" vertical="top" wrapText="1"/>
      <protection locked="0"/>
    </xf>
    <xf numFmtId="3" fontId="0" fillId="0" borderId="115" xfId="0" applyNumberFormat="1" applyBorder="1" applyProtection="1">
      <protection locked="0"/>
    </xf>
    <xf numFmtId="3" fontId="4" fillId="5" borderId="118" xfId="0" applyNumberFormat="1" applyFont="1" applyFill="1" applyBorder="1" applyAlignment="1" applyProtection="1">
      <alignment horizontal="center"/>
      <protection locked="0"/>
    </xf>
    <xf numFmtId="3" fontId="4" fillId="5" borderId="117" xfId="0" applyNumberFormat="1" applyFont="1" applyFill="1" applyBorder="1" applyProtection="1">
      <protection locked="0"/>
    </xf>
    <xf numFmtId="3" fontId="4" fillId="5" borderId="123" xfId="0" applyNumberFormat="1" applyFont="1" applyFill="1" applyBorder="1" applyProtection="1">
      <protection locked="0"/>
    </xf>
    <xf numFmtId="3" fontId="4" fillId="4" borderId="71" xfId="0" applyNumberFormat="1" applyFont="1" applyFill="1" applyBorder="1" applyAlignment="1" applyProtection="1">
      <alignment horizontal="center" wrapText="1"/>
      <protection locked="0"/>
    </xf>
    <xf numFmtId="2" fontId="2" fillId="0" borderId="128" xfId="0" quotePrefix="1" applyNumberFormat="1" applyFont="1" applyBorder="1" applyAlignment="1" applyProtection="1">
      <alignment horizontal="center" wrapText="1"/>
      <protection locked="0"/>
    </xf>
    <xf numFmtId="3" fontId="4" fillId="5" borderId="130" xfId="0" applyNumberFormat="1" applyFont="1" applyFill="1" applyBorder="1" applyAlignment="1" applyProtection="1">
      <alignment horizontal="center"/>
      <protection locked="0"/>
    </xf>
    <xf numFmtId="3" fontId="0" fillId="0" borderId="130" xfId="0" applyNumberFormat="1" applyBorder="1" applyProtection="1">
      <protection locked="0"/>
    </xf>
    <xf numFmtId="3" fontId="4" fillId="5" borderId="104" xfId="0" applyNumberFormat="1" applyFont="1" applyFill="1" applyBorder="1" applyProtection="1">
      <protection locked="0"/>
    </xf>
    <xf numFmtId="3" fontId="4" fillId="0" borderId="130" xfId="0" applyNumberFormat="1" applyFont="1" applyBorder="1" applyProtection="1">
      <protection locked="0"/>
    </xf>
    <xf numFmtId="3" fontId="2" fillId="0" borderId="130" xfId="0" applyNumberFormat="1" applyFont="1" applyBorder="1" applyProtection="1">
      <protection locked="0"/>
    </xf>
    <xf numFmtId="3" fontId="4" fillId="5" borderId="132" xfId="0" applyNumberFormat="1" applyFont="1" applyFill="1" applyBorder="1" applyProtection="1">
      <protection locked="0"/>
    </xf>
    <xf numFmtId="44" fontId="0" fillId="0" borderId="0" xfId="1" applyFont="1" applyFill="1" applyProtection="1">
      <protection locked="0"/>
    </xf>
    <xf numFmtId="0" fontId="0" fillId="6" borderId="0" xfId="0" applyFill="1" applyProtection="1">
      <protection locked="0"/>
    </xf>
    <xf numFmtId="3" fontId="4" fillId="4" borderId="9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1" xfId="0" applyBorder="1" applyAlignment="1" applyProtection="1">
      <alignment horizontal="center"/>
      <protection locked="0"/>
    </xf>
    <xf numFmtId="0" fontId="4" fillId="2" borderId="141" xfId="0" applyFont="1" applyFill="1" applyBorder="1" applyAlignment="1" applyProtection="1">
      <alignment horizontal="center"/>
      <protection locked="0"/>
    </xf>
    <xf numFmtId="0" fontId="2" fillId="0" borderId="141" xfId="0" applyFont="1" applyBorder="1" applyProtection="1">
      <protection locked="0"/>
    </xf>
    <xf numFmtId="166" fontId="0" fillId="0" borderId="141" xfId="1" applyNumberFormat="1" applyFont="1" applyBorder="1" applyProtection="1">
      <protection locked="0"/>
    </xf>
    <xf numFmtId="166" fontId="4" fillId="2" borderId="141" xfId="1" applyNumberFormat="1" applyFont="1" applyFill="1" applyBorder="1" applyProtection="1">
      <protection locked="0"/>
    </xf>
    <xf numFmtId="10" fontId="11" fillId="0" borderId="0" xfId="0" applyNumberFormat="1" applyFont="1" applyAlignment="1" applyProtection="1">
      <alignment horizontal="right"/>
      <protection locked="0"/>
    </xf>
    <xf numFmtId="14" fontId="11" fillId="0" borderId="0" xfId="0" applyNumberFormat="1" applyFont="1" applyProtection="1">
      <protection locked="0"/>
    </xf>
    <xf numFmtId="3" fontId="0" fillId="7" borderId="20" xfId="1" applyNumberFormat="1" applyFont="1" applyFill="1" applyBorder="1" applyProtection="1">
      <protection locked="0"/>
    </xf>
    <xf numFmtId="3" fontId="0" fillId="7" borderId="13" xfId="1" applyNumberFormat="1" applyFont="1" applyFill="1" applyBorder="1" applyProtection="1">
      <protection locked="0"/>
    </xf>
    <xf numFmtId="3" fontId="0" fillId="7" borderId="106" xfId="1" applyNumberFormat="1" applyFont="1" applyFill="1" applyBorder="1" applyProtection="1">
      <protection locked="0"/>
    </xf>
    <xf numFmtId="3" fontId="4" fillId="0" borderId="15" xfId="1" applyNumberFormat="1" applyFont="1" applyFill="1" applyBorder="1" applyProtection="1">
      <protection locked="0"/>
    </xf>
    <xf numFmtId="3" fontId="2" fillId="7" borderId="10" xfId="1" applyNumberFormat="1" applyFont="1" applyFill="1" applyBorder="1" applyProtection="1">
      <protection locked="0"/>
    </xf>
    <xf numFmtId="3" fontId="0" fillId="7" borderId="12" xfId="1" applyNumberFormat="1" applyFont="1" applyFill="1" applyBorder="1" applyProtection="1">
      <protection locked="0"/>
    </xf>
    <xf numFmtId="3" fontId="4" fillId="4" borderId="31" xfId="1" applyNumberFormat="1" applyFont="1" applyFill="1" applyBorder="1" applyProtection="1">
      <protection locked="0"/>
    </xf>
    <xf numFmtId="3" fontId="0" fillId="0" borderId="10" xfId="1" applyNumberFormat="1" applyFont="1" applyFill="1" applyBorder="1" applyProtection="1">
      <protection locked="0"/>
    </xf>
    <xf numFmtId="3" fontId="0" fillId="0" borderId="27" xfId="1" applyNumberFormat="1" applyFont="1" applyFill="1" applyBorder="1" applyProtection="1">
      <protection locked="0"/>
    </xf>
    <xf numFmtId="3" fontId="4" fillId="7" borderId="1" xfId="1" applyNumberFormat="1" applyFont="1" applyFill="1" applyBorder="1" applyProtection="1">
      <protection locked="0"/>
    </xf>
    <xf numFmtId="3" fontId="0" fillId="0" borderId="12" xfId="1" applyNumberFormat="1" applyFont="1" applyFill="1" applyBorder="1" applyProtection="1">
      <protection locked="0"/>
    </xf>
    <xf numFmtId="3" fontId="0" fillId="0" borderId="17" xfId="1" applyNumberFormat="1" applyFont="1" applyFill="1" applyBorder="1" applyProtection="1">
      <protection locked="0"/>
    </xf>
    <xf numFmtId="3" fontId="11" fillId="7" borderId="17" xfId="1" applyNumberFormat="1" applyFont="1" applyFill="1" applyBorder="1" applyProtection="1">
      <protection locked="0"/>
    </xf>
    <xf numFmtId="3" fontId="4" fillId="7" borderId="17" xfId="1" applyNumberFormat="1" applyFont="1" applyFill="1" applyBorder="1" applyProtection="1">
      <protection locked="0"/>
    </xf>
    <xf numFmtId="3" fontId="4" fillId="6" borderId="67" xfId="1" applyNumberFormat="1" applyFont="1" applyFill="1" applyBorder="1" applyProtection="1">
      <protection locked="0"/>
    </xf>
    <xf numFmtId="0" fontId="4" fillId="8" borderId="0" xfId="0" applyFont="1" applyFill="1" applyProtection="1">
      <protection locked="0"/>
    </xf>
    <xf numFmtId="0" fontId="4" fillId="8" borderId="17" xfId="0" applyFont="1" applyFill="1" applyBorder="1" applyProtection="1">
      <protection locked="0"/>
    </xf>
    <xf numFmtId="0" fontId="4" fillId="8" borderId="77" xfId="0" applyFont="1" applyFill="1" applyBorder="1" applyProtection="1">
      <protection locked="0"/>
    </xf>
    <xf numFmtId="3" fontId="0" fillId="8" borderId="118" xfId="0" applyNumberFormat="1" applyFill="1" applyBorder="1" applyProtection="1">
      <protection locked="0"/>
    </xf>
    <xf numFmtId="0" fontId="0" fillId="8" borderId="0" xfId="0" applyFill="1" applyProtection="1">
      <protection locked="0"/>
    </xf>
    <xf numFmtId="3" fontId="0" fillId="7" borderId="25" xfId="1" applyNumberFormat="1" applyFont="1" applyFill="1" applyBorder="1" applyProtection="1">
      <protection locked="0"/>
    </xf>
    <xf numFmtId="3" fontId="4" fillId="7" borderId="26" xfId="1" applyNumberFormat="1" applyFont="1" applyFill="1" applyBorder="1" applyProtection="1">
      <protection locked="0"/>
    </xf>
    <xf numFmtId="3" fontId="4" fillId="7" borderId="37" xfId="1" applyNumberFormat="1" applyFont="1" applyFill="1" applyBorder="1" applyProtection="1">
      <protection locked="0"/>
    </xf>
    <xf numFmtId="3" fontId="4" fillId="8" borderId="17" xfId="0" applyNumberFormat="1" applyFont="1" applyFill="1" applyBorder="1" applyProtection="1">
      <protection locked="0"/>
    </xf>
    <xf numFmtId="3" fontId="0" fillId="7" borderId="137" xfId="1" applyNumberFormat="1" applyFont="1" applyFill="1" applyBorder="1" applyProtection="1">
      <protection locked="0"/>
    </xf>
    <xf numFmtId="3" fontId="0" fillId="7" borderId="87" xfId="1" applyNumberFormat="1" applyFont="1" applyFill="1" applyBorder="1" applyProtection="1">
      <protection locked="0"/>
    </xf>
    <xf numFmtId="3" fontId="0" fillId="7" borderId="138" xfId="1" applyNumberFormat="1" applyFont="1" applyFill="1" applyBorder="1" applyProtection="1">
      <protection locked="0"/>
    </xf>
    <xf numFmtId="3" fontId="0" fillId="7" borderId="89" xfId="1" applyNumberFormat="1" applyFont="1" applyFill="1" applyBorder="1" applyProtection="1">
      <protection locked="0"/>
    </xf>
    <xf numFmtId="3" fontId="0" fillId="7" borderId="88" xfId="1" applyNumberFormat="1" applyFont="1" applyFill="1" applyBorder="1" applyProtection="1">
      <protection locked="0"/>
    </xf>
    <xf numFmtId="3" fontId="0" fillId="7" borderId="139" xfId="1" applyNumberFormat="1" applyFont="1" applyFill="1" applyBorder="1" applyProtection="1">
      <protection locked="0"/>
    </xf>
    <xf numFmtId="3" fontId="0" fillId="7" borderId="93" xfId="1" applyNumberFormat="1" applyFont="1" applyFill="1" applyBorder="1" applyProtection="1">
      <protection locked="0"/>
    </xf>
    <xf numFmtId="3" fontId="4" fillId="0" borderId="117" xfId="1" applyNumberFormat="1" applyFont="1" applyFill="1" applyBorder="1" applyProtection="1">
      <protection locked="0"/>
    </xf>
    <xf numFmtId="3" fontId="0" fillId="7" borderId="119" xfId="1" applyNumberFormat="1" applyFont="1" applyFill="1" applyBorder="1" applyProtection="1">
      <protection locked="0"/>
    </xf>
    <xf numFmtId="3" fontId="0" fillId="7" borderId="120" xfId="1" applyNumberFormat="1" applyFont="1" applyFill="1" applyBorder="1" applyProtection="1">
      <protection locked="0"/>
    </xf>
    <xf numFmtId="3" fontId="4" fillId="4" borderId="122" xfId="1" applyNumberFormat="1" applyFont="1" applyFill="1" applyBorder="1" applyProtection="1">
      <protection locked="0"/>
    </xf>
    <xf numFmtId="3" fontId="4" fillId="7" borderId="123" xfId="1" applyNumberFormat="1" applyFont="1" applyFill="1" applyBorder="1" applyProtection="1">
      <protection locked="0"/>
    </xf>
    <xf numFmtId="3" fontId="0" fillId="7" borderId="124" xfId="1" applyNumberFormat="1" applyFont="1" applyFill="1" applyBorder="1" applyProtection="1">
      <protection locked="0"/>
    </xf>
    <xf numFmtId="3" fontId="0" fillId="7" borderId="125" xfId="1" applyNumberFormat="1" applyFont="1" applyFill="1" applyBorder="1" applyProtection="1">
      <protection locked="0"/>
    </xf>
    <xf numFmtId="3" fontId="0" fillId="0" borderId="118" xfId="1" applyNumberFormat="1" applyFont="1" applyFill="1" applyBorder="1" applyProtection="1">
      <protection locked="0"/>
    </xf>
    <xf numFmtId="3" fontId="11" fillId="7" borderId="118" xfId="1" applyNumberFormat="1" applyFont="1" applyFill="1" applyBorder="1" applyProtection="1">
      <protection locked="0"/>
    </xf>
    <xf numFmtId="3" fontId="4" fillId="7" borderId="95" xfId="1" applyNumberFormat="1" applyFont="1" applyFill="1" applyBorder="1" applyProtection="1">
      <protection locked="0"/>
    </xf>
    <xf numFmtId="3" fontId="4" fillId="4" borderId="65" xfId="1" applyNumberFormat="1" applyFont="1" applyFill="1" applyBorder="1" applyProtection="1">
      <protection locked="0"/>
    </xf>
    <xf numFmtId="3" fontId="4" fillId="6" borderId="126" xfId="1" applyNumberFormat="1" applyFont="1" applyFill="1" applyBorder="1" applyProtection="1">
      <protection locked="0"/>
    </xf>
    <xf numFmtId="3" fontId="0" fillId="7" borderId="59" xfId="1" applyNumberFormat="1" applyFont="1" applyFill="1" applyBorder="1" applyProtection="1">
      <protection locked="0"/>
    </xf>
    <xf numFmtId="3" fontId="0" fillId="7" borderId="60" xfId="1" applyNumberFormat="1" applyFont="1" applyFill="1" applyBorder="1" applyProtection="1">
      <protection locked="0"/>
    </xf>
    <xf numFmtId="3" fontId="0" fillId="7" borderId="135" xfId="1" applyNumberFormat="1" applyFont="1" applyFill="1" applyBorder="1" applyProtection="1">
      <protection locked="0"/>
    </xf>
    <xf numFmtId="3" fontId="4" fillId="0" borderId="61" xfId="1" applyNumberFormat="1" applyFont="1" applyFill="1" applyBorder="1" applyProtection="1">
      <protection locked="0"/>
    </xf>
    <xf numFmtId="3" fontId="2" fillId="7" borderId="59" xfId="1" applyNumberFormat="1" applyFont="1" applyFill="1" applyBorder="1" applyProtection="1">
      <protection locked="0"/>
    </xf>
    <xf numFmtId="3" fontId="0" fillId="0" borderId="59" xfId="1" applyNumberFormat="1" applyFont="1" applyFill="1" applyBorder="1" applyProtection="1">
      <protection locked="0"/>
    </xf>
    <xf numFmtId="3" fontId="0" fillId="0" borderId="63" xfId="1" applyNumberFormat="1" applyFont="1" applyFill="1" applyBorder="1" applyProtection="1">
      <protection locked="0"/>
    </xf>
    <xf numFmtId="3" fontId="4" fillId="7" borderId="56" xfId="1" applyNumberFormat="1" applyFont="1" applyFill="1" applyBorder="1" applyProtection="1">
      <protection locked="0"/>
    </xf>
    <xf numFmtId="3" fontId="0" fillId="0" borderId="60" xfId="1" applyNumberFormat="1" applyFont="1" applyFill="1" applyBorder="1" applyProtection="1">
      <protection locked="0"/>
    </xf>
    <xf numFmtId="3" fontId="0" fillId="7" borderId="136" xfId="1" applyNumberFormat="1" applyFont="1" applyFill="1" applyBorder="1" applyProtection="1">
      <protection locked="0"/>
    </xf>
    <xf numFmtId="3" fontId="0" fillId="0" borderId="62" xfId="1" applyNumberFormat="1" applyFont="1" applyFill="1" applyBorder="1" applyProtection="1">
      <protection locked="0"/>
    </xf>
    <xf numFmtId="3" fontId="11" fillId="7" borderId="62" xfId="1" applyNumberFormat="1" applyFont="1" applyFill="1" applyBorder="1" applyProtection="1">
      <protection locked="0"/>
    </xf>
    <xf numFmtId="3" fontId="4" fillId="8" borderId="62" xfId="0" applyNumberFormat="1" applyFont="1" applyFill="1" applyBorder="1" applyProtection="1">
      <protection locked="0"/>
    </xf>
    <xf numFmtId="3" fontId="4" fillId="6" borderId="68" xfId="1" applyNumberFormat="1" applyFont="1" applyFill="1" applyBorder="1" applyProtection="1">
      <protection locked="0"/>
    </xf>
    <xf numFmtId="3" fontId="0" fillId="7" borderId="63" xfId="1" applyNumberFormat="1" applyFont="1" applyFill="1" applyBorder="1" applyProtection="1">
      <protection locked="0"/>
    </xf>
    <xf numFmtId="3" fontId="0" fillId="7" borderId="140" xfId="1" applyNumberFormat="1" applyFont="1" applyFill="1" applyBorder="1" applyProtection="1">
      <protection locked="0"/>
    </xf>
    <xf numFmtId="3" fontId="0" fillId="7" borderId="90" xfId="1" applyNumberFormat="1" applyFont="1" applyFill="1" applyBorder="1" applyProtection="1">
      <protection locked="0"/>
    </xf>
    <xf numFmtId="3" fontId="4" fillId="7" borderId="62" xfId="1" applyNumberFormat="1" applyFont="1" applyFill="1" applyBorder="1" applyProtection="1">
      <protection locked="0"/>
    </xf>
    <xf numFmtId="3" fontId="0" fillId="7" borderId="116" xfId="1" applyNumberFormat="1" applyFont="1" applyFill="1" applyBorder="1" applyProtection="1">
      <protection locked="0"/>
    </xf>
    <xf numFmtId="3" fontId="0" fillId="7" borderId="127" xfId="1" applyNumberFormat="1" applyFont="1" applyFill="1" applyBorder="1" applyProtection="1">
      <protection locked="0"/>
    </xf>
    <xf numFmtId="3" fontId="0" fillId="7" borderId="129" xfId="1" applyNumberFormat="1" applyFont="1" applyFill="1" applyBorder="1" applyProtection="1">
      <protection locked="0"/>
    </xf>
    <xf numFmtId="3" fontId="4" fillId="0" borderId="104" xfId="1" applyNumberFormat="1" applyFont="1" applyFill="1" applyBorder="1" applyProtection="1">
      <protection locked="0"/>
    </xf>
    <xf numFmtId="3" fontId="4" fillId="0" borderId="57" xfId="1" applyNumberFormat="1" applyFont="1" applyFill="1" applyBorder="1" applyProtection="1">
      <protection locked="0"/>
    </xf>
    <xf numFmtId="3" fontId="4" fillId="4" borderId="105" xfId="1" applyNumberFormat="1" applyFont="1" applyFill="1" applyBorder="1" applyProtection="1">
      <protection locked="0"/>
    </xf>
    <xf numFmtId="3" fontId="4" fillId="7" borderId="131" xfId="1" applyNumberFormat="1" applyFont="1" applyFill="1" applyBorder="1" applyProtection="1">
      <protection locked="0"/>
    </xf>
    <xf numFmtId="3" fontId="0" fillId="7" borderId="133" xfId="1" applyNumberFormat="1" applyFont="1" applyFill="1" applyBorder="1" applyProtection="1">
      <protection locked="0"/>
    </xf>
    <xf numFmtId="3" fontId="4" fillId="7" borderId="132" xfId="1" applyNumberFormat="1" applyFont="1" applyFill="1" applyBorder="1" applyProtection="1">
      <protection locked="0"/>
    </xf>
    <xf numFmtId="3" fontId="0" fillId="0" borderId="130" xfId="1" applyNumberFormat="1" applyFont="1" applyFill="1" applyBorder="1" applyProtection="1">
      <protection locked="0"/>
    </xf>
    <xf numFmtId="3" fontId="11" fillId="7" borderId="130" xfId="1" applyNumberFormat="1" applyFont="1" applyFill="1" applyBorder="1" applyProtection="1">
      <protection locked="0"/>
    </xf>
    <xf numFmtId="3" fontId="4" fillId="6" borderId="134" xfId="1" applyNumberFormat="1" applyFont="1" applyFill="1" applyBorder="1" applyProtection="1">
      <protection locked="0"/>
    </xf>
    <xf numFmtId="38" fontId="0" fillId="0" borderId="59" xfId="0" applyNumberFormat="1" applyBorder="1" applyAlignment="1" applyProtection="1">
      <alignment horizontal="right" wrapText="1"/>
      <protection locked="0"/>
    </xf>
    <xf numFmtId="38" fontId="0" fillId="0" borderId="60" xfId="0" applyNumberFormat="1" applyBorder="1" applyAlignment="1" applyProtection="1">
      <alignment horizontal="right" wrapText="1"/>
      <protection locked="0"/>
    </xf>
    <xf numFmtId="38" fontId="0" fillId="0" borderId="63" xfId="0" applyNumberFormat="1" applyBorder="1" applyAlignment="1" applyProtection="1">
      <alignment horizontal="right" wrapText="1"/>
      <protection locked="0"/>
    </xf>
    <xf numFmtId="166" fontId="0" fillId="7" borderId="77" xfId="1" applyNumberFormat="1" applyFont="1" applyFill="1" applyBorder="1" applyAlignment="1" applyProtection="1">
      <alignment horizontal="center"/>
    </xf>
    <xf numFmtId="166" fontId="0" fillId="7" borderId="0" xfId="1" applyNumberFormat="1" applyFont="1" applyFill="1" applyBorder="1" applyAlignment="1" applyProtection="1">
      <alignment horizontal="center"/>
    </xf>
    <xf numFmtId="166" fontId="0" fillId="7" borderId="76" xfId="1" applyNumberFormat="1" applyFont="1" applyFill="1" applyBorder="1" applyAlignment="1" applyProtection="1">
      <alignment horizontal="center"/>
      <protection locked="0"/>
    </xf>
    <xf numFmtId="166" fontId="0" fillId="7" borderId="29" xfId="1" applyNumberFormat="1" applyFont="1" applyFill="1" applyBorder="1" applyAlignment="1" applyProtection="1">
      <alignment horizontal="center"/>
      <protection locked="0"/>
    </xf>
    <xf numFmtId="166" fontId="0" fillId="7" borderId="78" xfId="1" applyNumberFormat="1" applyFont="1" applyFill="1" applyBorder="1" applyAlignment="1" applyProtection="1">
      <alignment horizontal="center"/>
      <protection locked="0"/>
    </xf>
    <xf numFmtId="166" fontId="0" fillId="7" borderId="53" xfId="1" applyNumberFormat="1" applyFont="1" applyFill="1" applyBorder="1" applyAlignment="1" applyProtection="1">
      <alignment horizontal="center"/>
      <protection locked="0"/>
    </xf>
    <xf numFmtId="9" fontId="4" fillId="5" borderId="110" xfId="2" applyFont="1" applyFill="1" applyBorder="1" applyAlignment="1" applyProtection="1">
      <alignment horizontal="center"/>
      <protection locked="0"/>
    </xf>
    <xf numFmtId="9" fontId="4" fillId="5" borderId="111" xfId="2" applyFont="1" applyFill="1" applyBorder="1" applyAlignment="1" applyProtection="1">
      <alignment horizontal="center"/>
      <protection locked="0"/>
    </xf>
    <xf numFmtId="9" fontId="4" fillId="5" borderId="112" xfId="2" applyFont="1" applyFill="1" applyBorder="1" applyAlignment="1" applyProtection="1">
      <alignment horizontal="center"/>
      <protection locked="0"/>
    </xf>
    <xf numFmtId="9" fontId="4" fillId="4" borderId="110" xfId="2" applyFont="1" applyFill="1" applyBorder="1" applyAlignment="1" applyProtection="1">
      <alignment horizontal="center"/>
      <protection locked="0"/>
    </xf>
    <xf numFmtId="3" fontId="12" fillId="7" borderId="0" xfId="0" applyNumberFormat="1" applyFont="1" applyFill="1" applyAlignment="1" applyProtection="1">
      <protection locked="0"/>
    </xf>
    <xf numFmtId="3" fontId="2" fillId="7" borderId="81" xfId="0" applyNumberFormat="1" applyFont="1" applyFill="1" applyBorder="1" applyAlignment="1" applyProtection="1">
      <protection locked="0"/>
    </xf>
    <xf numFmtId="3" fontId="2" fillId="7" borderId="36" xfId="0" applyNumberFormat="1" applyFont="1" applyFill="1" applyBorder="1" applyAlignment="1" applyProtection="1">
      <protection locked="0"/>
    </xf>
    <xf numFmtId="3" fontId="2" fillId="7" borderId="95" xfId="0" applyNumberFormat="1" applyFont="1" applyFill="1" applyBorder="1" applyAlignment="1" applyProtection="1">
      <protection locked="0"/>
    </xf>
    <xf numFmtId="9" fontId="4" fillId="8" borderId="69" xfId="2" applyFont="1" applyFill="1" applyBorder="1" applyAlignment="1" applyProtection="1">
      <alignment horizontal="center"/>
      <protection locked="0"/>
    </xf>
    <xf numFmtId="9" fontId="4" fillId="8" borderId="54" xfId="2" applyFont="1" applyFill="1" applyBorder="1" applyAlignment="1" applyProtection="1">
      <alignment horizontal="center"/>
      <protection locked="0"/>
    </xf>
    <xf numFmtId="9" fontId="4" fillId="8" borderId="55" xfId="2" applyFont="1" applyFill="1" applyBorder="1" applyAlignment="1" applyProtection="1">
      <alignment horizontal="center"/>
      <protection locked="0"/>
    </xf>
    <xf numFmtId="0" fontId="4" fillId="8" borderId="69" xfId="0" applyFont="1" applyFill="1" applyBorder="1" applyAlignment="1" applyProtection="1">
      <protection locked="0"/>
    </xf>
    <xf numFmtId="0" fontId="4" fillId="8" borderId="55" xfId="0" applyFont="1" applyFill="1" applyBorder="1" applyAlignment="1" applyProtection="1">
      <protection locked="0"/>
    </xf>
    <xf numFmtId="0" fontId="4" fillId="8" borderId="54" xfId="0" applyFont="1" applyFill="1" applyBorder="1" applyAlignment="1" applyProtection="1">
      <alignment horizontal="center"/>
      <protection locked="0"/>
    </xf>
    <xf numFmtId="0" fontId="4" fillId="8" borderId="69" xfId="0" applyFont="1" applyFill="1" applyBorder="1" applyAlignment="1" applyProtection="1">
      <alignment horizontal="center"/>
      <protection locked="0"/>
    </xf>
    <xf numFmtId="0" fontId="4" fillId="8" borderId="55" xfId="0" applyFont="1" applyFill="1" applyBorder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center"/>
      <protection locked="0"/>
    </xf>
    <xf numFmtId="0" fontId="10" fillId="8" borderId="62" xfId="0" applyFont="1" applyFill="1" applyBorder="1" applyAlignment="1" applyProtection="1">
      <alignment horizontal="center"/>
      <protection locked="0"/>
    </xf>
    <xf numFmtId="0" fontId="4" fillId="8" borderId="77" xfId="0" applyFont="1" applyFill="1" applyBorder="1" applyAlignment="1" applyProtection="1">
      <alignment horizontal="right"/>
      <protection locked="0"/>
    </xf>
    <xf numFmtId="6" fontId="0" fillId="8" borderId="0" xfId="0" applyNumberFormat="1" applyFill="1" applyAlignment="1" applyProtection="1">
      <alignment horizontal="right" wrapText="1"/>
      <protection locked="0"/>
    </xf>
    <xf numFmtId="3" fontId="4" fillId="8" borderId="77" xfId="0" applyNumberFormat="1" applyFont="1" applyFill="1" applyBorder="1" applyProtection="1">
      <protection locked="0"/>
    </xf>
    <xf numFmtId="3" fontId="4" fillId="8" borderId="0" xfId="0" applyNumberFormat="1" applyFont="1" applyFill="1" applyProtection="1">
      <protection locked="0"/>
    </xf>
    <xf numFmtId="3" fontId="4" fillId="8" borderId="118" xfId="0" applyNumberFormat="1" applyFont="1" applyFill="1" applyBorder="1" applyProtection="1">
      <protection locked="0"/>
    </xf>
    <xf numFmtId="3" fontId="4" fillId="8" borderId="130" xfId="0" applyNumberFormat="1" applyFont="1" applyFill="1" applyBorder="1" applyProtection="1">
      <protection locked="0"/>
    </xf>
    <xf numFmtId="10" fontId="16" fillId="0" borderId="0" xfId="0" applyNumberFormat="1" applyFont="1" applyAlignment="1" applyProtection="1">
      <alignment horizontal="left" indent="1"/>
      <protection locked="0"/>
    </xf>
    <xf numFmtId="0" fontId="2" fillId="8" borderId="0" xfId="0" applyFont="1" applyFill="1" applyAlignment="1" applyProtection="1">
      <alignment horizontal="left" vertical="center" wrapText="1" indent="2"/>
      <protection locked="0"/>
    </xf>
    <xf numFmtId="0" fontId="2" fillId="8" borderId="0" xfId="0" applyFont="1" applyFill="1" applyAlignment="1" applyProtection="1">
      <alignment wrapText="1"/>
      <protection locked="0"/>
    </xf>
    <xf numFmtId="0" fontId="2" fillId="8" borderId="62" xfId="0" applyFont="1" applyFill="1" applyBorder="1" applyAlignment="1" applyProtection="1">
      <alignment wrapText="1"/>
      <protection locked="0"/>
    </xf>
    <xf numFmtId="0" fontId="0" fillId="8" borderId="91" xfId="0" applyFill="1" applyBorder="1" applyAlignment="1" applyProtection="1">
      <alignment horizontal="left" wrapText="1" indent="1"/>
      <protection locked="0"/>
    </xf>
    <xf numFmtId="0" fontId="0" fillId="8" borderId="33" xfId="0" applyFill="1" applyBorder="1" applyAlignment="1" applyProtection="1">
      <alignment horizontal="left" wrapText="1" indent="1"/>
      <protection locked="0"/>
    </xf>
    <xf numFmtId="0" fontId="0" fillId="8" borderId="87" xfId="0" applyFill="1" applyBorder="1" applyAlignment="1" applyProtection="1">
      <alignment horizontal="left" wrapText="1" indent="1"/>
      <protection locked="0"/>
    </xf>
    <xf numFmtId="0" fontId="0" fillId="8" borderId="94" xfId="0" applyFill="1" applyBorder="1" applyAlignment="1" applyProtection="1">
      <alignment horizontal="left" wrapText="1" indent="1"/>
      <protection locked="0"/>
    </xf>
    <xf numFmtId="0" fontId="0" fillId="8" borderId="35" xfId="0" applyFill="1" applyBorder="1" applyAlignment="1" applyProtection="1">
      <alignment horizontal="left" wrapText="1" indent="1"/>
      <protection locked="0"/>
    </xf>
    <xf numFmtId="0" fontId="0" fillId="8" borderId="88" xfId="0" applyFill="1" applyBorder="1" applyAlignment="1" applyProtection="1">
      <alignment horizontal="left" wrapText="1" indent="1"/>
      <protection locked="0"/>
    </xf>
    <xf numFmtId="0" fontId="2" fillId="8" borderId="94" xfId="0" applyFont="1" applyFill="1" applyBorder="1" applyAlignment="1" applyProtection="1">
      <alignment horizontal="left" wrapText="1" indent="1"/>
      <protection locked="0"/>
    </xf>
    <xf numFmtId="0" fontId="2" fillId="8" borderId="35" xfId="0" applyFont="1" applyFill="1" applyBorder="1" applyAlignment="1" applyProtection="1">
      <alignment horizontal="left" wrapText="1" indent="1"/>
      <protection locked="0"/>
    </xf>
    <xf numFmtId="9" fontId="9" fillId="8" borderId="35" xfId="0" applyNumberFormat="1" applyFont="1" applyFill="1" applyBorder="1" applyAlignment="1" applyProtection="1">
      <alignment horizontal="left" wrapText="1"/>
      <protection locked="0"/>
    </xf>
    <xf numFmtId="6" fontId="0" fillId="8" borderId="88" xfId="0" applyNumberFormat="1" applyFill="1" applyBorder="1" applyAlignment="1" applyProtection="1">
      <alignment horizontal="center" wrapText="1"/>
      <protection locked="0"/>
    </xf>
    <xf numFmtId="0" fontId="2" fillId="8" borderId="88" xfId="0" applyFont="1" applyFill="1" applyBorder="1" applyAlignment="1" applyProtection="1">
      <alignment horizontal="left" wrapText="1" indent="1"/>
      <protection locked="0"/>
    </xf>
    <xf numFmtId="0" fontId="2" fillId="8" borderId="92" xfId="0" applyFont="1" applyFill="1" applyBorder="1" applyAlignment="1" applyProtection="1">
      <alignment horizontal="left" wrapText="1" indent="1"/>
      <protection locked="0"/>
    </xf>
    <xf numFmtId="0" fontId="2" fillId="8" borderId="34" xfId="0" applyFont="1" applyFill="1" applyBorder="1" applyAlignment="1" applyProtection="1">
      <alignment horizontal="left" wrapText="1" indent="1"/>
      <protection locked="0"/>
    </xf>
    <xf numFmtId="0" fontId="2" fillId="8" borderId="93" xfId="0" applyFont="1" applyFill="1" applyBorder="1" applyAlignment="1" applyProtection="1">
      <alignment horizontal="left" wrapText="1" indent="1"/>
      <protection locked="0"/>
    </xf>
    <xf numFmtId="0" fontId="2" fillId="8" borderId="91" xfId="0" applyFont="1" applyFill="1" applyBorder="1" applyAlignment="1" applyProtection="1">
      <alignment horizontal="left" wrapText="1" indent="1"/>
      <protection locked="0"/>
    </xf>
    <xf numFmtId="0" fontId="2" fillId="8" borderId="33" xfId="0" applyFont="1" applyFill="1" applyBorder="1" applyAlignment="1" applyProtection="1">
      <alignment horizontal="left" wrapText="1" indent="1"/>
      <protection locked="0"/>
    </xf>
    <xf numFmtId="0" fontId="2" fillId="8" borderId="87" xfId="0" applyFont="1" applyFill="1" applyBorder="1" applyAlignment="1" applyProtection="1">
      <alignment horizontal="left" wrapText="1" indent="1"/>
      <protection locked="0"/>
    </xf>
    <xf numFmtId="0" fontId="0" fillId="8" borderId="78" xfId="0" applyFill="1" applyBorder="1" applyAlignment="1" applyProtection="1">
      <alignment horizontal="left" wrapText="1" indent="1"/>
      <protection locked="0"/>
    </xf>
    <xf numFmtId="0" fontId="0" fillId="8" borderId="3" xfId="0" applyFill="1" applyBorder="1" applyAlignment="1" applyProtection="1">
      <alignment horizontal="left" wrapText="1" indent="1"/>
      <protection locked="0"/>
    </xf>
    <xf numFmtId="0" fontId="0" fillId="8" borderId="86" xfId="0" applyFill="1" applyBorder="1" applyAlignment="1" applyProtection="1">
      <alignment horizontal="left" wrapText="1" indent="1"/>
      <protection locked="0"/>
    </xf>
    <xf numFmtId="0" fontId="4" fillId="8" borderId="76" xfId="0" applyFont="1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9" fillId="8" borderId="2" xfId="0" applyFont="1" applyFill="1" applyBorder="1" applyAlignment="1" applyProtection="1">
      <alignment horizontal="center"/>
      <protection locked="0"/>
    </xf>
    <xf numFmtId="0" fontId="10" fillId="8" borderId="61" xfId="0" applyFont="1" applyFill="1" applyBorder="1" applyAlignment="1" applyProtection="1">
      <alignment horizontal="center"/>
      <protection locked="0"/>
    </xf>
    <xf numFmtId="0" fontId="4" fillId="8" borderId="76" xfId="0" applyFont="1" applyFill="1" applyBorder="1" applyAlignment="1" applyProtection="1">
      <alignment horizontal="right"/>
      <protection locked="0"/>
    </xf>
    <xf numFmtId="6" fontId="0" fillId="8" borderId="2" xfId="0" applyNumberFormat="1" applyFill="1" applyBorder="1" applyAlignment="1" applyProtection="1">
      <alignment horizontal="right" wrapText="1"/>
      <protection locked="0"/>
    </xf>
    <xf numFmtId="3" fontId="4" fillId="8" borderId="76" xfId="0" applyNumberFormat="1" applyFont="1" applyFill="1" applyBorder="1" applyProtection="1">
      <protection locked="0"/>
    </xf>
    <xf numFmtId="3" fontId="4" fillId="8" borderId="2" xfId="0" applyNumberFormat="1" applyFont="1" applyFill="1" applyBorder="1" applyProtection="1">
      <protection locked="0"/>
    </xf>
    <xf numFmtId="0" fontId="4" fillId="8" borderId="79" xfId="0" applyFont="1" applyFill="1" applyBorder="1" applyProtection="1">
      <protection locked="0"/>
    </xf>
    <xf numFmtId="0" fontId="4" fillId="8" borderId="19" xfId="0" applyFont="1" applyFill="1" applyBorder="1" applyProtection="1">
      <protection locked="0"/>
    </xf>
    <xf numFmtId="0" fontId="4" fillId="8" borderId="64" xfId="0" applyFont="1" applyFill="1" applyBorder="1" applyProtection="1">
      <protection locked="0"/>
    </xf>
    <xf numFmtId="3" fontId="4" fillId="8" borderId="30" xfId="1" applyNumberFormat="1" applyFont="1" applyFill="1" applyBorder="1" applyProtection="1">
      <protection locked="0"/>
    </xf>
    <xf numFmtId="166" fontId="4" fillId="8" borderId="79" xfId="1" applyNumberFormat="1" applyFont="1" applyFill="1" applyBorder="1" applyProtection="1">
      <protection locked="0"/>
    </xf>
    <xf numFmtId="166" fontId="4" fillId="8" borderId="19" xfId="1" applyNumberFormat="1" applyFont="1" applyFill="1" applyBorder="1" applyProtection="1">
      <protection locked="0"/>
    </xf>
    <xf numFmtId="3" fontId="4" fillId="8" borderId="121" xfId="1" applyNumberFormat="1" applyFont="1" applyFill="1" applyBorder="1" applyProtection="1">
      <protection locked="0"/>
    </xf>
    <xf numFmtId="3" fontId="4" fillId="8" borderId="61" xfId="1" applyNumberFormat="1" applyFont="1" applyFill="1" applyBorder="1" applyProtection="1">
      <protection locked="0"/>
    </xf>
    <xf numFmtId="3" fontId="4" fillId="8" borderId="64" xfId="1" applyNumberFormat="1" applyFont="1" applyFill="1" applyBorder="1" applyProtection="1">
      <protection locked="0"/>
    </xf>
    <xf numFmtId="3" fontId="0" fillId="8" borderId="77" xfId="0" applyNumberFormat="1" applyFill="1" applyBorder="1" applyProtection="1">
      <protection locked="0"/>
    </xf>
    <xf numFmtId="3" fontId="0" fillId="8" borderId="0" xfId="0" applyNumberFormat="1" applyFill="1" applyProtection="1">
      <protection locked="0"/>
    </xf>
    <xf numFmtId="3" fontId="0" fillId="8" borderId="62" xfId="0" applyNumberFormat="1" applyFill="1" applyBorder="1" applyProtection="1">
      <protection locked="0"/>
    </xf>
    <xf numFmtId="0" fontId="0" fillId="8" borderId="77" xfId="0" applyFill="1" applyBorder="1" applyProtection="1">
      <protection locked="0"/>
    </xf>
    <xf numFmtId="0" fontId="9" fillId="8" borderId="62" xfId="0" applyFont="1" applyFill="1" applyBorder="1" applyAlignment="1" applyProtection="1">
      <alignment horizontal="center"/>
      <protection locked="0"/>
    </xf>
    <xf numFmtId="0" fontId="0" fillId="8" borderId="77" xfId="0" applyFill="1" applyBorder="1" applyAlignment="1" applyProtection="1">
      <alignment horizontal="right"/>
      <protection locked="0"/>
    </xf>
    <xf numFmtId="3" fontId="0" fillId="8" borderId="17" xfId="0" applyNumberFormat="1" applyFill="1" applyBorder="1" applyProtection="1">
      <protection locked="0"/>
    </xf>
    <xf numFmtId="0" fontId="0" fillId="8" borderId="77" xfId="0" quotePrefix="1" applyFill="1" applyBorder="1" applyProtection="1">
      <protection locked="0"/>
    </xf>
    <xf numFmtId="0" fontId="0" fillId="8" borderId="0" xfId="0" quotePrefix="1" applyFill="1" applyProtection="1">
      <protection locked="0"/>
    </xf>
    <xf numFmtId="0" fontId="9" fillId="8" borderId="0" xfId="0" quotePrefix="1" applyFont="1" applyFill="1" applyAlignment="1" applyProtection="1">
      <alignment horizontal="center"/>
      <protection locked="0"/>
    </xf>
    <xf numFmtId="0" fontId="0" fillId="8" borderId="77" xfId="0" quotePrefix="1" applyFill="1" applyBorder="1" applyAlignment="1" applyProtection="1">
      <alignment horizontal="right"/>
      <protection locked="0"/>
    </xf>
    <xf numFmtId="3" fontId="2" fillId="8" borderId="17" xfId="0" applyNumberFormat="1" applyFont="1" applyFill="1" applyBorder="1" applyProtection="1">
      <protection locked="0"/>
    </xf>
    <xf numFmtId="3" fontId="2" fillId="8" borderId="77" xfId="0" applyNumberFormat="1" applyFont="1" applyFill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8" borderId="118" xfId="0" applyNumberFormat="1" applyFont="1" applyFill="1" applyBorder="1" applyProtection="1">
      <protection locked="0"/>
    </xf>
    <xf numFmtId="3" fontId="2" fillId="8" borderId="62" xfId="0" applyNumberFormat="1" applyFont="1" applyFill="1" applyBorder="1" applyProtection="1">
      <protection locked="0"/>
    </xf>
    <xf numFmtId="0" fontId="9" fillId="8" borderId="62" xfId="0" applyFont="1" applyFill="1" applyBorder="1" applyAlignment="1" applyProtection="1">
      <alignment horizontal="center" wrapText="1"/>
      <protection locked="0"/>
    </xf>
    <xf numFmtId="0" fontId="0" fillId="8" borderId="77" xfId="0" applyFill="1" applyBorder="1" applyAlignment="1" applyProtection="1">
      <alignment horizontal="right" wrapText="1"/>
      <protection locked="0"/>
    </xf>
    <xf numFmtId="3" fontId="12" fillId="8" borderId="83" xfId="0" applyNumberFormat="1" applyFont="1" applyFill="1" applyBorder="1" applyAlignment="1" applyProtection="1">
      <alignment horizontal="center"/>
      <protection locked="0"/>
    </xf>
    <xf numFmtId="3" fontId="12" fillId="8" borderId="84" xfId="0" applyNumberFormat="1" applyFont="1" applyFill="1" applyBorder="1" applyAlignment="1" applyProtection="1">
      <alignment horizontal="center"/>
      <protection locked="0"/>
    </xf>
    <xf numFmtId="3" fontId="3" fillId="8" borderId="84" xfId="0" applyNumberFormat="1" applyFont="1" applyFill="1" applyBorder="1" applyAlignment="1" applyProtection="1">
      <alignment horizontal="center"/>
      <protection locked="0"/>
    </xf>
    <xf numFmtId="3" fontId="4" fillId="8" borderId="85" xfId="0" applyNumberFormat="1" applyFont="1" applyFill="1" applyBorder="1" applyAlignment="1" applyProtection="1">
      <alignment horizontal="right"/>
      <protection locked="0"/>
    </xf>
    <xf numFmtId="9" fontId="4" fillId="4" borderId="110" xfId="2" applyFont="1" applyFill="1" applyBorder="1" applyAlignment="1" applyProtection="1">
      <protection locked="0"/>
    </xf>
    <xf numFmtId="9" fontId="4" fillId="4" borderId="111" xfId="2" applyFont="1" applyFill="1" applyBorder="1" applyAlignment="1" applyProtection="1">
      <protection locked="0"/>
    </xf>
    <xf numFmtId="9" fontId="4" fillId="4" borderId="112" xfId="2" applyFont="1" applyFill="1" applyBorder="1" applyAlignment="1" applyProtection="1"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42" xfId="0" applyFont="1" applyBorder="1" applyAlignment="1" applyProtection="1">
      <alignment horizontal="center" vertical="center"/>
      <protection locked="0"/>
    </xf>
    <xf numFmtId="0" fontId="4" fillId="0" borderId="14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4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7" borderId="76" xfId="0" applyFill="1" applyBorder="1" applyAlignment="1" applyProtection="1">
      <alignment horizontal="center" wrapText="1"/>
      <protection locked="0"/>
    </xf>
    <xf numFmtId="0" fontId="0" fillId="7" borderId="29" xfId="0" applyFill="1" applyBorder="1" applyAlignment="1" applyProtection="1">
      <alignment horizontal="center" wrapText="1"/>
      <protection locked="0"/>
    </xf>
    <xf numFmtId="0" fontId="0" fillId="7" borderId="78" xfId="0" applyFill="1" applyBorder="1" applyAlignment="1" applyProtection="1">
      <alignment horizontal="center" wrapText="1"/>
      <protection locked="0"/>
    </xf>
    <xf numFmtId="0" fontId="0" fillId="7" borderId="53" xfId="0" applyFill="1" applyBorder="1" applyAlignment="1" applyProtection="1">
      <alignment horizontal="center" wrapText="1"/>
      <protection locked="0"/>
    </xf>
    <xf numFmtId="0" fontId="4" fillId="4" borderId="80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7" borderId="70" xfId="0" applyFont="1" applyFill="1" applyBorder="1" applyAlignment="1" applyProtection="1">
      <alignment horizontal="center"/>
      <protection locked="0"/>
    </xf>
    <xf numFmtId="0" fontId="4" fillId="7" borderId="26" xfId="0" applyFont="1" applyFill="1" applyBorder="1" applyAlignment="1" applyProtection="1">
      <alignment horizontal="center"/>
      <protection locked="0"/>
    </xf>
    <xf numFmtId="166" fontId="4" fillId="7" borderId="70" xfId="1" applyNumberFormat="1" applyFont="1" applyFill="1" applyBorder="1" applyAlignment="1" applyProtection="1">
      <alignment horizontal="center"/>
      <protection locked="0"/>
    </xf>
    <xf numFmtId="166" fontId="4" fillId="7" borderId="26" xfId="1" applyNumberFormat="1" applyFont="1" applyFill="1" applyBorder="1" applyAlignment="1" applyProtection="1">
      <alignment horizontal="center"/>
      <protection locked="0"/>
    </xf>
    <xf numFmtId="0" fontId="2" fillId="7" borderId="76" xfId="0" applyFont="1" applyFill="1" applyBorder="1" applyAlignment="1" applyProtection="1">
      <alignment horizontal="center" wrapText="1"/>
      <protection locked="0"/>
    </xf>
    <xf numFmtId="0" fontId="2" fillId="7" borderId="29" xfId="0" applyFont="1" applyFill="1" applyBorder="1" applyAlignment="1" applyProtection="1">
      <alignment horizontal="center" wrapText="1"/>
      <protection locked="0"/>
    </xf>
    <xf numFmtId="0" fontId="2" fillId="7" borderId="78" xfId="0" applyFont="1" applyFill="1" applyBorder="1" applyAlignment="1" applyProtection="1">
      <alignment horizontal="center" wrapText="1"/>
      <protection locked="0"/>
    </xf>
    <xf numFmtId="0" fontId="2" fillId="7" borderId="53" xfId="0" applyFont="1" applyFill="1" applyBorder="1" applyAlignment="1" applyProtection="1">
      <alignment horizontal="center" wrapText="1"/>
      <protection locked="0"/>
    </xf>
    <xf numFmtId="0" fontId="2" fillId="0" borderId="77" xfId="0" applyFont="1" applyBorder="1" applyAlignment="1" applyProtection="1">
      <alignment horizontal="left" vertical="center" wrapText="1" indent="2"/>
      <protection locked="0"/>
    </xf>
    <xf numFmtId="166" fontId="11" fillId="7" borderId="81" xfId="1" applyNumberFormat="1" applyFont="1" applyFill="1" applyBorder="1" applyAlignment="1" applyProtection="1">
      <alignment horizontal="center"/>
    </xf>
    <xf numFmtId="166" fontId="11" fillId="7" borderId="36" xfId="1" applyNumberFormat="1" applyFont="1" applyFill="1" applyBorder="1" applyAlignment="1" applyProtection="1">
      <alignment horizontal="center"/>
    </xf>
    <xf numFmtId="0" fontId="2" fillId="7" borderId="77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166" fontId="0" fillId="7" borderId="77" xfId="1" applyNumberFormat="1" applyFont="1" applyFill="1" applyBorder="1" applyAlignment="1" applyProtection="1">
      <alignment horizontal="center"/>
    </xf>
    <xf numFmtId="166" fontId="0" fillId="7" borderId="0" xfId="1" applyNumberFormat="1" applyFont="1" applyFill="1" applyBorder="1" applyAlignment="1" applyProtection="1">
      <alignment horizontal="center"/>
    </xf>
    <xf numFmtId="0" fontId="11" fillId="7" borderId="81" xfId="0" applyFont="1" applyFill="1" applyBorder="1" applyAlignment="1">
      <alignment horizontal="center" wrapText="1"/>
    </xf>
    <xf numFmtId="0" fontId="11" fillId="7" borderId="36" xfId="0" applyFont="1" applyFill="1" applyBorder="1" applyAlignment="1">
      <alignment horizontal="center" wrapText="1"/>
    </xf>
    <xf numFmtId="166" fontId="0" fillId="7" borderId="76" xfId="1" applyNumberFormat="1" applyFont="1" applyFill="1" applyBorder="1" applyAlignment="1" applyProtection="1">
      <alignment horizontal="center"/>
      <protection locked="0"/>
    </xf>
    <xf numFmtId="166" fontId="0" fillId="7" borderId="29" xfId="1" applyNumberFormat="1" applyFont="1" applyFill="1" applyBorder="1" applyAlignment="1" applyProtection="1">
      <alignment horizontal="center"/>
      <protection locked="0"/>
    </xf>
    <xf numFmtId="166" fontId="0" fillId="7" borderId="78" xfId="1" applyNumberFormat="1" applyFont="1" applyFill="1" applyBorder="1" applyAlignment="1" applyProtection="1">
      <alignment horizontal="center"/>
      <protection locked="0"/>
    </xf>
    <xf numFmtId="166" fontId="0" fillId="7" borderId="53" xfId="1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0" fontId="0" fillId="2" borderId="7" xfId="0" applyNumberFormat="1" applyFill="1" applyBorder="1" applyAlignment="1" applyProtection="1">
      <alignment horizontal="right"/>
      <protection locked="0"/>
    </xf>
    <xf numFmtId="10" fontId="0" fillId="2" borderId="8" xfId="0" applyNumberFormat="1" applyFill="1" applyBorder="1" applyAlignment="1" applyProtection="1">
      <alignment horizontal="right"/>
      <protection locked="0"/>
    </xf>
    <xf numFmtId="10" fontId="0" fillId="2" borderId="22" xfId="0" applyNumberFormat="1" applyFill="1" applyBorder="1" applyAlignment="1" applyProtection="1">
      <alignment horizontal="right"/>
      <protection locked="0"/>
    </xf>
    <xf numFmtId="10" fontId="0" fillId="2" borderId="0" xfId="0" applyNumberFormat="1" applyFill="1" applyAlignment="1" applyProtection="1">
      <alignment horizontal="right"/>
      <protection locked="0"/>
    </xf>
    <xf numFmtId="10" fontId="4" fillId="6" borderId="38" xfId="0" applyNumberFormat="1" applyFont="1" applyFill="1" applyBorder="1" applyAlignment="1" applyProtection="1">
      <alignment horizontal="right"/>
      <protection locked="0"/>
    </xf>
    <xf numFmtId="10" fontId="4" fillId="6" borderId="36" xfId="0" applyNumberFormat="1" applyFont="1" applyFill="1" applyBorder="1" applyAlignment="1" applyProtection="1">
      <alignment horizontal="right"/>
      <protection locked="0"/>
    </xf>
    <xf numFmtId="0" fontId="5" fillId="0" borderId="145" xfId="0" applyFont="1" applyBorder="1" applyAlignment="1" applyProtection="1">
      <alignment horizontal="center" wrapText="1"/>
      <protection locked="0"/>
    </xf>
    <xf numFmtId="0" fontId="4" fillId="5" borderId="3" xfId="0" applyFont="1" applyFill="1" applyBorder="1" applyAlignment="1" applyProtection="1">
      <alignment horizontal="center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5">
    <dxf>
      <font>
        <color theme="5" tint="0.59996337778862885"/>
      </font>
      <fill>
        <patternFill patternType="solid">
          <bgColor theme="5" tint="0.59996337778862885"/>
        </patternFill>
      </fill>
    </dxf>
    <dxf>
      <numFmt numFmtId="2" formatCode="0.00"/>
    </dxf>
    <dxf>
      <numFmt numFmtId="1" formatCode="0"/>
    </dxf>
    <dxf>
      <numFmt numFmtId="14" formatCode="0.00%"/>
    </dxf>
    <dxf>
      <numFmt numFmtId="169" formatCode="&quot;$&quot;#,##0"/>
    </dxf>
  </dxfs>
  <tableStyles count="0" defaultTableStyle="TableStyleMedium2" defaultPivotStyle="PivotStyleLight16"/>
  <colors>
    <mruColors>
      <color rgb="FFEAEAEA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iu.edu/funding-proposals/proposals/budgets/rates.html" TargetMode="External"/><Relationship Id="rId2" Type="http://schemas.openxmlformats.org/officeDocument/2006/relationships/hyperlink" Target="https://research.iu.edu/funding-proposals/proposals/budgets/rates.html" TargetMode="External"/><Relationship Id="rId1" Type="http://schemas.openxmlformats.org/officeDocument/2006/relationships/hyperlink" Target="https://research.iu.edu/funding-proposals/proposals/budgets/rates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C14" sqref="C14"/>
    </sheetView>
  </sheetViews>
  <sheetFormatPr defaultRowHeight="12.75" x14ac:dyDescent="0.2"/>
  <cols>
    <col min="1" max="1" width="23.7109375" bestFit="1" customWidth="1"/>
    <col min="2" max="13" width="13.7109375" customWidth="1"/>
  </cols>
  <sheetData>
    <row r="1" spans="1:13" x14ac:dyDescent="0.2">
      <c r="A1" s="418" t="s">
        <v>109</v>
      </c>
      <c r="B1" s="420" t="s">
        <v>5</v>
      </c>
      <c r="C1" s="421"/>
      <c r="D1" s="422"/>
      <c r="E1" s="420" t="s">
        <v>6</v>
      </c>
      <c r="F1" s="421"/>
      <c r="G1" s="422"/>
      <c r="H1" s="420" t="s">
        <v>87</v>
      </c>
      <c r="I1" s="421"/>
      <c r="J1" s="422"/>
      <c r="K1" s="423" t="s">
        <v>106</v>
      </c>
      <c r="L1" s="424"/>
      <c r="M1" s="424"/>
    </row>
    <row r="2" spans="1:13" x14ac:dyDescent="0.2">
      <c r="A2" s="419"/>
      <c r="B2" s="239" t="s">
        <v>107</v>
      </c>
      <c r="C2" s="239" t="s">
        <v>108</v>
      </c>
      <c r="D2" s="240" t="s">
        <v>7</v>
      </c>
      <c r="E2" s="239" t="s">
        <v>107</v>
      </c>
      <c r="F2" s="239" t="s">
        <v>108</v>
      </c>
      <c r="G2" s="240" t="s">
        <v>7</v>
      </c>
      <c r="H2" s="239" t="s">
        <v>107</v>
      </c>
      <c r="I2" s="239" t="s">
        <v>108</v>
      </c>
      <c r="J2" s="240" t="s">
        <v>7</v>
      </c>
      <c r="K2" s="239" t="s">
        <v>107</v>
      </c>
      <c r="L2" s="239" t="s">
        <v>108</v>
      </c>
      <c r="M2" s="240" t="s">
        <v>7</v>
      </c>
    </row>
    <row r="3" spans="1:13" x14ac:dyDescent="0.2">
      <c r="A3" s="241" t="s">
        <v>8</v>
      </c>
      <c r="B3" s="242">
        <f>'Three Year with Cost-sharing'!G17</f>
        <v>0</v>
      </c>
      <c r="C3" s="242">
        <f>'Three Year with Cost-sharing'!R17</f>
        <v>0</v>
      </c>
      <c r="D3" s="243">
        <f>B3+C3</f>
        <v>0</v>
      </c>
      <c r="E3" s="242">
        <f>'Three Year with Cost-sharing'!J17</f>
        <v>0</v>
      </c>
      <c r="F3" s="242">
        <f>'Three Year with Cost-sharing'!U17</f>
        <v>0</v>
      </c>
      <c r="G3" s="243">
        <f>E3+F3</f>
        <v>0</v>
      </c>
      <c r="H3" s="242">
        <f>'Three Year with Cost-sharing'!M17</f>
        <v>0</v>
      </c>
      <c r="I3" s="242">
        <f>'Three Year with Cost-sharing'!X17</f>
        <v>0</v>
      </c>
      <c r="J3" s="243">
        <f>H3+I3</f>
        <v>0</v>
      </c>
      <c r="K3" s="242">
        <f>SUM(B3,E3,H3)</f>
        <v>0</v>
      </c>
      <c r="L3" s="242">
        <f>SUM(C3,F3,I3)</f>
        <v>0</v>
      </c>
      <c r="M3" s="243">
        <f>SUM(D3,G3,J3)</f>
        <v>0</v>
      </c>
    </row>
    <row r="4" spans="1:13" x14ac:dyDescent="0.2">
      <c r="A4" s="241" t="s">
        <v>18</v>
      </c>
      <c r="B4" s="242">
        <f>'Three Year with Cost-sharing'!G27</f>
        <v>0</v>
      </c>
      <c r="C4" s="242">
        <f>'Three Year with Cost-sharing'!R27</f>
        <v>0</v>
      </c>
      <c r="D4" s="243">
        <f t="shared" ref="D4:D10" si="0">B4+C4</f>
        <v>0</v>
      </c>
      <c r="E4" s="242">
        <f>'Three Year with Cost-sharing'!J27</f>
        <v>0</v>
      </c>
      <c r="F4" s="242">
        <f>'Three Year with Cost-sharing'!U27</f>
        <v>0</v>
      </c>
      <c r="G4" s="243">
        <f t="shared" ref="G4:G10" si="1">E4+F4</f>
        <v>0</v>
      </c>
      <c r="H4" s="242">
        <f>'Three Year with Cost-sharing'!M27</f>
        <v>0</v>
      </c>
      <c r="I4" s="242">
        <f>'Three Year with Cost-sharing'!X27</f>
        <v>0</v>
      </c>
      <c r="J4" s="243">
        <f t="shared" ref="J4:J10" si="2">H4+I4</f>
        <v>0</v>
      </c>
      <c r="K4" s="242">
        <f t="shared" ref="K4:K10" si="3">SUM(B4,E4,H4)</f>
        <v>0</v>
      </c>
      <c r="L4" s="242">
        <f t="shared" ref="L4:L10" si="4">SUM(C4,F4,I4)</f>
        <v>0</v>
      </c>
      <c r="M4" s="243">
        <f t="shared" ref="M4:M10" si="5">SUM(D4,G4,J4)</f>
        <v>0</v>
      </c>
    </row>
    <row r="5" spans="1:13" x14ac:dyDescent="0.2">
      <c r="A5" s="241" t="s">
        <v>21</v>
      </c>
      <c r="B5" s="242">
        <f>'Three Year with Cost-sharing'!G33</f>
        <v>0</v>
      </c>
      <c r="C5" s="242">
        <f>'Three Year with Cost-sharing'!R33</f>
        <v>0</v>
      </c>
      <c r="D5" s="243">
        <f t="shared" si="0"/>
        <v>0</v>
      </c>
      <c r="E5" s="242">
        <f>'Three Year with Cost-sharing'!J33</f>
        <v>0</v>
      </c>
      <c r="F5" s="242">
        <f>'Three Year with Cost-sharing'!U33</f>
        <v>0</v>
      </c>
      <c r="G5" s="243">
        <f t="shared" si="1"/>
        <v>0</v>
      </c>
      <c r="H5" s="242">
        <f>'Three Year with Cost-sharing'!M33</f>
        <v>0</v>
      </c>
      <c r="I5" s="242">
        <f>'Three Year with Cost-sharing'!X33</f>
        <v>0</v>
      </c>
      <c r="J5" s="243">
        <f t="shared" si="2"/>
        <v>0</v>
      </c>
      <c r="K5" s="242">
        <f t="shared" si="3"/>
        <v>0</v>
      </c>
      <c r="L5" s="242">
        <f t="shared" si="4"/>
        <v>0</v>
      </c>
      <c r="M5" s="243">
        <f t="shared" si="5"/>
        <v>0</v>
      </c>
    </row>
    <row r="6" spans="1:13" x14ac:dyDescent="0.2">
      <c r="A6" s="241" t="s">
        <v>24</v>
      </c>
      <c r="B6" s="242">
        <f>'Three Year with Cost-sharing'!G38</f>
        <v>0</v>
      </c>
      <c r="C6" s="242">
        <f>'Three Year with Cost-sharing'!R38</f>
        <v>0</v>
      </c>
      <c r="D6" s="243">
        <f t="shared" si="0"/>
        <v>0</v>
      </c>
      <c r="E6" s="242">
        <f>'Three Year with Cost-sharing'!J38</f>
        <v>0</v>
      </c>
      <c r="F6" s="242">
        <f>'Three Year with Cost-sharing'!U38</f>
        <v>0</v>
      </c>
      <c r="G6" s="243">
        <f t="shared" si="1"/>
        <v>0</v>
      </c>
      <c r="H6" s="242">
        <f>'Three Year with Cost-sharing'!M38</f>
        <v>0</v>
      </c>
      <c r="I6" s="242">
        <f>'Three Year with Cost-sharing'!X38</f>
        <v>0</v>
      </c>
      <c r="J6" s="243">
        <f t="shared" si="2"/>
        <v>0</v>
      </c>
      <c r="K6" s="242">
        <f t="shared" si="3"/>
        <v>0</v>
      </c>
      <c r="L6" s="242">
        <f t="shared" si="4"/>
        <v>0</v>
      </c>
      <c r="M6" s="243">
        <f t="shared" si="5"/>
        <v>0</v>
      </c>
    </row>
    <row r="7" spans="1:13" x14ac:dyDescent="0.2">
      <c r="A7" s="241" t="s">
        <v>28</v>
      </c>
      <c r="B7" s="242">
        <f>'Three Year with Cost-sharing'!G49</f>
        <v>0</v>
      </c>
      <c r="C7" s="242">
        <f>'Three Year with Cost-sharing'!R49</f>
        <v>0</v>
      </c>
      <c r="D7" s="243">
        <f t="shared" si="0"/>
        <v>0</v>
      </c>
      <c r="E7" s="242">
        <f>'Three Year with Cost-sharing'!J49</f>
        <v>0</v>
      </c>
      <c r="F7" s="242">
        <f>'Three Year with Cost-sharing'!U49</f>
        <v>0</v>
      </c>
      <c r="G7" s="243">
        <f t="shared" si="1"/>
        <v>0</v>
      </c>
      <c r="H7" s="242">
        <f>'Three Year with Cost-sharing'!M49</f>
        <v>0</v>
      </c>
      <c r="I7" s="242">
        <f>'Three Year with Cost-sharing'!X49</f>
        <v>0</v>
      </c>
      <c r="J7" s="243">
        <f t="shared" si="2"/>
        <v>0</v>
      </c>
      <c r="K7" s="242">
        <f t="shared" si="3"/>
        <v>0</v>
      </c>
      <c r="L7" s="242">
        <f t="shared" si="4"/>
        <v>0</v>
      </c>
      <c r="M7" s="243">
        <f t="shared" si="5"/>
        <v>0</v>
      </c>
    </row>
    <row r="8" spans="1:13" x14ac:dyDescent="0.2">
      <c r="A8" s="241" t="s">
        <v>33</v>
      </c>
      <c r="B8" s="242">
        <f>'Three Year with Cost-sharing'!G54</f>
        <v>0</v>
      </c>
      <c r="C8" s="242">
        <f>'Three Year with Cost-sharing'!R54</f>
        <v>0</v>
      </c>
      <c r="D8" s="243">
        <f t="shared" si="0"/>
        <v>0</v>
      </c>
      <c r="E8" s="242">
        <f>'Three Year with Cost-sharing'!J54</f>
        <v>0</v>
      </c>
      <c r="F8" s="242">
        <f>'Three Year with Cost-sharing'!U54</f>
        <v>0</v>
      </c>
      <c r="G8" s="243">
        <f t="shared" si="1"/>
        <v>0</v>
      </c>
      <c r="H8" s="242">
        <f>'Three Year with Cost-sharing'!M54</f>
        <v>0</v>
      </c>
      <c r="I8" s="242">
        <f>'Three Year with Cost-sharing'!X54</f>
        <v>0</v>
      </c>
      <c r="J8" s="243">
        <f t="shared" si="2"/>
        <v>0</v>
      </c>
      <c r="K8" s="242">
        <f t="shared" si="3"/>
        <v>0</v>
      </c>
      <c r="L8" s="242">
        <f t="shared" si="4"/>
        <v>0</v>
      </c>
      <c r="M8" s="243">
        <f t="shared" si="5"/>
        <v>0</v>
      </c>
    </row>
    <row r="9" spans="1:13" x14ac:dyDescent="0.2">
      <c r="A9" s="241" t="s">
        <v>35</v>
      </c>
      <c r="B9" s="242">
        <f>'Three Year with Cost-sharing'!G60</f>
        <v>0</v>
      </c>
      <c r="C9" s="242">
        <f>'Three Year with Cost-sharing'!R60</f>
        <v>0</v>
      </c>
      <c r="D9" s="243">
        <f t="shared" si="0"/>
        <v>0</v>
      </c>
      <c r="E9" s="242">
        <f>'Three Year with Cost-sharing'!J60</f>
        <v>0</v>
      </c>
      <c r="F9" s="242">
        <f>'Three Year with Cost-sharing'!U60</f>
        <v>0</v>
      </c>
      <c r="G9" s="243">
        <f t="shared" si="1"/>
        <v>0</v>
      </c>
      <c r="H9" s="242">
        <f>'Three Year with Cost-sharing'!M60</f>
        <v>0</v>
      </c>
      <c r="I9" s="242">
        <f>'Three Year with Cost-sharing'!X60</f>
        <v>0</v>
      </c>
      <c r="J9" s="243">
        <f t="shared" si="2"/>
        <v>0</v>
      </c>
      <c r="K9" s="242">
        <f t="shared" si="3"/>
        <v>0</v>
      </c>
      <c r="L9" s="242">
        <f t="shared" si="4"/>
        <v>0</v>
      </c>
      <c r="M9" s="243">
        <f t="shared" si="5"/>
        <v>0</v>
      </c>
    </row>
    <row r="10" spans="1:13" x14ac:dyDescent="0.2">
      <c r="A10" s="241" t="s">
        <v>38</v>
      </c>
      <c r="B10" s="242">
        <f>'Three Year with Cost-sharing'!G61</f>
        <v>0</v>
      </c>
      <c r="C10" s="242">
        <f>'Three Year with Cost-sharing'!R61</f>
        <v>0</v>
      </c>
      <c r="D10" s="243">
        <f t="shared" si="0"/>
        <v>0</v>
      </c>
      <c r="E10" s="242">
        <f>'Three Year with Cost-sharing'!J61</f>
        <v>0</v>
      </c>
      <c r="F10" s="242">
        <f>'Three Year with Cost-sharing'!U61</f>
        <v>0</v>
      </c>
      <c r="G10" s="243">
        <f t="shared" si="1"/>
        <v>0</v>
      </c>
      <c r="H10" s="242">
        <f>'Three Year with Cost-sharing'!M61</f>
        <v>0</v>
      </c>
      <c r="I10" s="242">
        <f>'Three Year with Cost-sharing'!X61</f>
        <v>0</v>
      </c>
      <c r="J10" s="243">
        <f t="shared" si="2"/>
        <v>0</v>
      </c>
      <c r="K10" s="242">
        <f t="shared" si="3"/>
        <v>0</v>
      </c>
      <c r="L10" s="242">
        <f t="shared" si="4"/>
        <v>0</v>
      </c>
      <c r="M10" s="243">
        <f t="shared" si="5"/>
        <v>0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5"/>
  <sheetViews>
    <sheetView tabSelected="1" zoomScaleNormal="100" workbookViewId="0">
      <pane ySplit="7" topLeftCell="A8" activePane="bottomLeft" state="frozen"/>
      <selection pane="bottomLeft" activeCell="C20" sqref="C20"/>
    </sheetView>
  </sheetViews>
  <sheetFormatPr defaultColWidth="8.85546875" defaultRowHeight="12.75" x14ac:dyDescent="0.2"/>
  <cols>
    <col min="1" max="1" width="28.140625" style="1" customWidth="1"/>
    <col min="2" max="2" width="21.5703125" style="1" bestFit="1" customWidth="1"/>
    <col min="3" max="3" width="12.42578125" style="2" bestFit="1" customWidth="1"/>
    <col min="4" max="4" width="11.85546875" style="9" bestFit="1" customWidth="1"/>
    <col min="5" max="5" width="7.7109375" style="6" customWidth="1"/>
    <col min="6" max="6" width="8.7109375" style="6" customWidth="1"/>
    <col min="7" max="7" width="10.7109375" style="1" customWidth="1"/>
    <col min="8" max="8" width="7.7109375" style="1" customWidth="1"/>
    <col min="9" max="9" width="8.7109375" style="1" customWidth="1"/>
    <col min="10" max="10" width="10.7109375" style="1" customWidth="1"/>
    <col min="11" max="11" width="7.7109375" style="1" customWidth="1"/>
    <col min="12" max="12" width="8.7109375" style="1" customWidth="1"/>
    <col min="13" max="13" width="10.7109375" style="1" customWidth="1"/>
    <col min="14" max="14" width="11.7109375" style="1" customWidth="1"/>
    <col min="15" max="15" width="2.7109375" style="1" customWidth="1"/>
    <col min="16" max="16" width="7.7109375" style="1" customWidth="1"/>
    <col min="17" max="17" width="8.7109375" style="1" customWidth="1"/>
    <col min="18" max="18" width="10.7109375" style="1" customWidth="1"/>
    <col min="19" max="19" width="7.7109375" style="1" customWidth="1"/>
    <col min="20" max="20" width="8.7109375" style="1" customWidth="1"/>
    <col min="21" max="21" width="10.7109375" style="1" customWidth="1"/>
    <col min="22" max="22" width="7.7109375" style="1" customWidth="1"/>
    <col min="23" max="23" width="8.7109375" style="1" customWidth="1"/>
    <col min="24" max="24" width="10.7109375" style="1" customWidth="1"/>
    <col min="25" max="25" width="11.7109375" style="1" customWidth="1"/>
    <col min="26" max="26" width="2.7109375" style="1" customWidth="1"/>
    <col min="27" max="27" width="11.42578125" style="1" bestFit="1" customWidth="1"/>
    <col min="28" max="28" width="9.28515625" style="1" customWidth="1"/>
    <col min="29" max="30" width="8.85546875" style="1"/>
    <col min="31" max="31" width="9.28515625" style="1" bestFit="1" customWidth="1"/>
    <col min="32" max="16384" width="8.85546875" style="1"/>
  </cols>
  <sheetData>
    <row r="1" spans="1:27" s="131" customFormat="1" ht="18.75" customHeight="1" x14ac:dyDescent="0.25">
      <c r="A1" s="132" t="s">
        <v>80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M1" s="244" t="s">
        <v>111</v>
      </c>
      <c r="N1" s="245">
        <v>45335</v>
      </c>
    </row>
    <row r="2" spans="1:27" s="131" customFormat="1" ht="12.75" customHeight="1" x14ac:dyDescent="0.25">
      <c r="A2" s="133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P2"/>
    </row>
    <row r="3" spans="1:27" s="131" customFormat="1" ht="12.75" customHeight="1" x14ac:dyDescent="0.25">
      <c r="A3" s="134" t="s">
        <v>81</v>
      </c>
      <c r="B3" s="135">
        <v>45474</v>
      </c>
      <c r="C3" s="135"/>
      <c r="D3" s="135"/>
      <c r="E3" s="135"/>
      <c r="F3" s="9"/>
      <c r="G3" s="136"/>
      <c r="H3" s="137"/>
      <c r="I3" s="138" t="s">
        <v>82</v>
      </c>
      <c r="J3" s="139">
        <v>0</v>
      </c>
      <c r="K3" s="7"/>
      <c r="P3"/>
    </row>
    <row r="4" spans="1:27" s="131" customFormat="1" ht="15" customHeight="1" x14ac:dyDescent="0.25">
      <c r="A4" s="134" t="s">
        <v>83</v>
      </c>
      <c r="B4" s="135">
        <f>EDATE(B3,36)-1</f>
        <v>46568</v>
      </c>
      <c r="C4" s="135"/>
      <c r="D4" s="135"/>
      <c r="E4" s="135"/>
      <c r="F4" s="9"/>
      <c r="G4" s="140"/>
      <c r="H4" s="140"/>
      <c r="I4" s="141" t="s">
        <v>84</v>
      </c>
      <c r="J4" s="142">
        <v>0</v>
      </c>
      <c r="K4" s="7"/>
    </row>
    <row r="5" spans="1:27" s="131" customFormat="1" ht="15.75" customHeight="1" thickBot="1" x14ac:dyDescent="0.3">
      <c r="A5" s="332" t="s">
        <v>39</v>
      </c>
      <c r="B5" s="332"/>
      <c r="C5" s="100"/>
      <c r="D5" s="100"/>
      <c r="E5" s="100"/>
      <c r="F5" s="143"/>
      <c r="G5" s="141"/>
      <c r="H5" s="141"/>
      <c r="I5" s="141" t="s">
        <v>85</v>
      </c>
      <c r="J5" s="142">
        <v>0</v>
      </c>
      <c r="K5" s="1"/>
    </row>
    <row r="6" spans="1:27" s="131" customFormat="1" ht="15.75" customHeight="1" thickTop="1" thickBot="1" x14ac:dyDescent="0.3">
      <c r="A6" s="219"/>
      <c r="B6" s="219"/>
      <c r="C6" s="100"/>
      <c r="D6" s="100"/>
      <c r="E6" s="328"/>
      <c r="F6" s="329"/>
      <c r="G6" s="329"/>
      <c r="H6" s="329"/>
      <c r="I6" s="329" t="s">
        <v>68</v>
      </c>
      <c r="J6" s="329"/>
      <c r="K6" s="329"/>
      <c r="L6" s="329"/>
      <c r="M6" s="329"/>
      <c r="N6" s="330"/>
      <c r="P6" s="415"/>
      <c r="Q6" s="416"/>
      <c r="R6" s="416"/>
      <c r="S6" s="416"/>
      <c r="T6" s="331" t="s">
        <v>110</v>
      </c>
      <c r="U6" s="416"/>
      <c r="V6" s="416"/>
      <c r="W6" s="416"/>
      <c r="X6" s="416"/>
      <c r="Y6" s="417"/>
    </row>
    <row r="7" spans="1:27" ht="15.75" thickTop="1" x14ac:dyDescent="0.25">
      <c r="A7" s="411"/>
      <c r="B7" s="412"/>
      <c r="C7" s="413"/>
      <c r="D7" s="414"/>
      <c r="E7" s="336"/>
      <c r="F7" s="337" t="s">
        <v>5</v>
      </c>
      <c r="G7" s="338"/>
      <c r="H7" s="339"/>
      <c r="I7" s="341" t="s">
        <v>6</v>
      </c>
      <c r="J7" s="340"/>
      <c r="K7" s="342"/>
      <c r="L7" s="341" t="s">
        <v>87</v>
      </c>
      <c r="M7" s="343"/>
      <c r="N7" s="222" t="s">
        <v>70</v>
      </c>
      <c r="P7" s="336"/>
      <c r="Q7" s="337" t="s">
        <v>5</v>
      </c>
      <c r="R7" s="338"/>
      <c r="S7" s="339"/>
      <c r="T7" s="341" t="s">
        <v>6</v>
      </c>
      <c r="U7" s="340"/>
      <c r="V7" s="342"/>
      <c r="W7" s="341" t="s">
        <v>87</v>
      </c>
      <c r="X7" s="343"/>
      <c r="Y7" s="220" t="s">
        <v>70</v>
      </c>
    </row>
    <row r="8" spans="1:27" ht="28.5" customHeight="1" thickBot="1" x14ac:dyDescent="0.25">
      <c r="A8" s="12" t="s">
        <v>54</v>
      </c>
      <c r="B8" s="12" t="s">
        <v>53</v>
      </c>
      <c r="C8" s="11" t="s">
        <v>2</v>
      </c>
      <c r="D8" s="71" t="s">
        <v>45</v>
      </c>
      <c r="E8" s="212" t="s">
        <v>104</v>
      </c>
      <c r="F8" s="11" t="s">
        <v>1</v>
      </c>
      <c r="G8" s="11" t="s">
        <v>69</v>
      </c>
      <c r="H8" s="212" t="s">
        <v>104</v>
      </c>
      <c r="I8" s="11" t="s">
        <v>1</v>
      </c>
      <c r="J8" s="11" t="s">
        <v>69</v>
      </c>
      <c r="K8" s="212" t="s">
        <v>104</v>
      </c>
      <c r="L8" s="11" t="s">
        <v>1</v>
      </c>
      <c r="M8" s="11" t="s">
        <v>69</v>
      </c>
      <c r="N8" s="223"/>
      <c r="O8" s="236"/>
      <c r="P8" s="228" t="s">
        <v>104</v>
      </c>
      <c r="Q8" s="50" t="s">
        <v>1</v>
      </c>
      <c r="R8" s="51" t="s">
        <v>69</v>
      </c>
      <c r="S8" s="228" t="s">
        <v>104</v>
      </c>
      <c r="T8" s="50" t="s">
        <v>1</v>
      </c>
      <c r="U8" s="51" t="s">
        <v>69</v>
      </c>
      <c r="V8" s="228" t="s">
        <v>104</v>
      </c>
      <c r="W8" s="50" t="s">
        <v>1</v>
      </c>
      <c r="X8" s="51" t="s">
        <v>69</v>
      </c>
      <c r="Y8" s="238"/>
      <c r="AA8" s="237" t="s">
        <v>106</v>
      </c>
    </row>
    <row r="9" spans="1:27" x14ac:dyDescent="0.2">
      <c r="A9" s="72" t="s">
        <v>8</v>
      </c>
      <c r="B9" s="26"/>
      <c r="C9" s="13"/>
      <c r="D9" s="73"/>
      <c r="E9" s="59"/>
      <c r="F9" s="14"/>
      <c r="G9" s="48"/>
      <c r="H9" s="66"/>
      <c r="I9" s="15"/>
      <c r="J9" s="48"/>
      <c r="K9" s="66"/>
      <c r="L9" s="15"/>
      <c r="M9" s="48"/>
      <c r="N9" s="224"/>
      <c r="P9" s="59"/>
      <c r="Q9" s="14"/>
      <c r="R9" s="52"/>
      <c r="S9" s="66"/>
      <c r="T9" s="15"/>
      <c r="U9" s="52"/>
      <c r="V9" s="66"/>
      <c r="W9" s="15"/>
      <c r="X9" s="52"/>
      <c r="Y9" s="52"/>
    </row>
    <row r="10" spans="1:27" x14ac:dyDescent="0.2">
      <c r="A10" s="160"/>
      <c r="B10" s="95" t="s">
        <v>55</v>
      </c>
      <c r="C10" s="148"/>
      <c r="D10" s="319">
        <v>0</v>
      </c>
      <c r="E10" s="144">
        <v>0</v>
      </c>
      <c r="F10" s="115">
        <f>IF($C10="12-month",12*E10, IF($C10="9-month",9*E10, IF($C10="summer", 3*E10, IF($C10="grad",6*E10, IF($C10="hourly",E10/160,0)))))</f>
        <v>0</v>
      </c>
      <c r="G10" s="246">
        <f>ROUND(IF($C10="12-month",E10*$D10,IF($C10="9-month",E10*$D10,IF($C10="summer",$D10*0.025*13*E10,IF($C10="grad",E10*$D10,IF($C10="hourly",E10*$D10,))))),0)</f>
        <v>0</v>
      </c>
      <c r="H10" s="144">
        <v>0</v>
      </c>
      <c r="I10" s="115">
        <f>IF($C10="12-month",12*H10, IF($C10="9-month",9*H10, IF($C10="summer", 3*H10, IF($C10="grad",6*H10, IF($C10="hourly",H10/160,0)))))</f>
        <v>0</v>
      </c>
      <c r="J10" s="246">
        <f>ROUND(IF($C10="12-month",H10*$D10,IF($C10="9-month",H10*$D10,IF($C10="summer",$D10*0.025*13*H10,IF($C10="grad",H10*$D10,IF($C10="hourly",H10*$D10,)))))*(1+$J$3),0)</f>
        <v>0</v>
      </c>
      <c r="K10" s="144">
        <v>0</v>
      </c>
      <c r="L10" s="115">
        <f>IF($C10="12-month",12*K10, IF($C10="9-month",9*K10, IF($C10="summer", 3*K10, IF($C10="grad",6*K10, IF($C10="hourly",K10/160,0)))))</f>
        <v>0</v>
      </c>
      <c r="M10" s="270">
        <f>ROUND(IF($C10="12-month",K10*$D10,IF($C10="9-month",K10*$D10,IF($C10="summer",$D10*0.025*13*K10,IF($C10="grad",K10*$D10,IF($C10="hourly",K10*$D10,)))))*(1+$J$3)*(1+$J$3),0)</f>
        <v>0</v>
      </c>
      <c r="N10" s="271">
        <f t="shared" ref="N10:N16" si="0">G10+J10+M10</f>
        <v>0</v>
      </c>
      <c r="P10" s="144">
        <v>0</v>
      </c>
      <c r="Q10" s="115">
        <f>IF($C10="12-month",12*P10, IF($C10="9-month",9*P10, IF($C10="summer", 3*P10, IF($C10="grad",6*P10, IF($C10="hourly",P10/160,0)))))</f>
        <v>0</v>
      </c>
      <c r="R10" s="289">
        <f>ROUND(IF($C10="12-month",P10*$D10,IF($C10="9-month",P10*$D10,IF($C10="summer",$D10*0.025*13*P10,IF($C10="grad",P10*$D10,IF($C10="hourly",P10*$D10,))))),0)</f>
        <v>0</v>
      </c>
      <c r="S10" s="144">
        <v>0</v>
      </c>
      <c r="T10" s="115">
        <f>IF($C10="12-month",12*S10, IF($C10="9-month",9*S10, IF($C10="summer", 3*S10, IF($C10="grad",6*S10, IF($C10="hourly",S10/160,0)))))</f>
        <v>0</v>
      </c>
      <c r="U10" s="289">
        <f>ROUND(IF($C10="12-month",S10*$D10,IF($C10="9-month",S10*$D10,IF($C10="summer",$D10*0.025*13*S10,IF($C10="grad",S10*$D10,IF($C10="hourly",S10*$D10,)))))*(1+$J$3),0)</f>
        <v>0</v>
      </c>
      <c r="V10" s="144">
        <v>0</v>
      </c>
      <c r="W10" s="115">
        <f>IF($C10="12-month",12*V10, IF($C10="9-month",9*V10, IF($C10="summer", 3*V10, IF($C10="grad",6*V10, IF($C10="hourly",V10/160,0)))))</f>
        <v>0</v>
      </c>
      <c r="X10" s="289">
        <f>ROUND(IF($C10="12-month",V10*$D10,IF($C10="9-month",V10*$D10,IF($C10="summer",$D10*0.025*13*V10,IF($C10="grad",V10*$D10,IF($C10="hourly",V10*$D10,)))))*(1+$J$3)*(1+$J$3),0)</f>
        <v>0</v>
      </c>
      <c r="Y10" s="271">
        <f>SUM(R10,U10,X10)</f>
        <v>0</v>
      </c>
      <c r="AA10" s="307">
        <f>N10+Y10</f>
        <v>0</v>
      </c>
    </row>
    <row r="11" spans="1:27" ht="13.5" customHeight="1" x14ac:dyDescent="0.2">
      <c r="A11" s="74"/>
      <c r="B11" s="96"/>
      <c r="C11" s="149"/>
      <c r="D11" s="320">
        <v>0</v>
      </c>
      <c r="E11" s="145">
        <v>0</v>
      </c>
      <c r="F11" s="116">
        <f t="shared" ref="F11:F16" si="1">IF($C11="12-month",12*E11, IF($C11="9-month",9*E11, IF($C11="summer", 3*E11, IF($C11="grad",6*E11, IF($C11="hourly",E11/160,0)))))</f>
        <v>0</v>
      </c>
      <c r="G11" s="247">
        <f t="shared" ref="G11:G16" si="2">ROUND(IF($C11="12-month",E11*$D11,IF($C11="9-month",E11*$D11,IF($C11="summer",$D11*0.025*13*E11,IF($C11="grad",E11*$D11,IF($C11="hourly",E11*$D11,))))),0)</f>
        <v>0</v>
      </c>
      <c r="H11" s="145">
        <v>0</v>
      </c>
      <c r="I11" s="116">
        <f t="shared" ref="I11:I16" si="3">IF($C11="12-month",12*H11, IF($C11="9-month",9*H11, IF($C11="summer", 3*H11, IF($C11="grad",6*H11, IF($C11="hourly",H11/160,0)))))</f>
        <v>0</v>
      </c>
      <c r="J11" s="247">
        <f t="shared" ref="J11:J16" si="4">ROUND(IF($C11="12-month",H11*$D11,IF($C11="9-month",H11*$D11,IF($C11="summer",$D11*0.025*13*H11,IF($C11="grad",H11*$D11,IF($C11="hourly",H11*$D11,)))))*(1+$J$3),0)</f>
        <v>0</v>
      </c>
      <c r="K11" s="145">
        <v>0</v>
      </c>
      <c r="L11" s="116">
        <f t="shared" ref="L11:L16" si="5">IF($C11="12-month",12*K11, IF($C11="9-month",9*K11, IF($C11="summer", 3*K11, IF($C11="grad",6*K11, IF($C11="hourly",K11/160,0)))))</f>
        <v>0</v>
      </c>
      <c r="M11" s="272">
        <f t="shared" ref="M11:M16" si="6">ROUND(IF($C11="12-month",K11*$D11,IF($C11="9-month",K11*$D11,IF($C11="summer",$D11*0.025*13*K11,IF($C11="grad",K11*$D11,IF($C11="hourly",K11*$D11,)))))*(1+$J$3)*(1+$J$3),0)</f>
        <v>0</v>
      </c>
      <c r="N11" s="273">
        <f t="shared" si="0"/>
        <v>0</v>
      </c>
      <c r="O11" s="236"/>
      <c r="P11" s="145">
        <v>0</v>
      </c>
      <c r="Q11" s="116">
        <f t="shared" ref="Q11:Q16" si="7">IF($C11="12-month",12*P11, IF($C11="9-month",9*P11, IF($C11="summer", 3*P11, IF($C11="grad",6*P11, IF($C11="hourly",P11/160,0)))))</f>
        <v>0</v>
      </c>
      <c r="R11" s="290">
        <f t="shared" ref="R11:R16" si="8">ROUND(IF($C11="12-month",P11*$D11,IF($C11="9-month",P11*$D11,IF($C11="summer",$D11*0.025*13*P11,IF($C11="grad",P11*$D11,IF($C11="hourly",P11*$D11,))))),0)</f>
        <v>0</v>
      </c>
      <c r="S11" s="145">
        <v>0</v>
      </c>
      <c r="T11" s="116">
        <f t="shared" ref="T11:T16" si="9">IF($C11="12-month",12*S11, IF($C11="9-month",9*S11, IF($C11="summer", 3*S11, IF($C11="grad",6*S11, IF($C11="hourly",S11/160,0)))))</f>
        <v>0</v>
      </c>
      <c r="U11" s="290">
        <f t="shared" ref="U11:U16" si="10">ROUND(IF($C11="12-month",S11*$D11,IF($C11="9-month",S11*$D11,IF($C11="summer",$D11*0.025*13*S11,IF($C11="grad",S11*$D11,IF($C11="hourly",S11*$D11,)))))*(1+$J$3),0)</f>
        <v>0</v>
      </c>
      <c r="V11" s="145">
        <v>0</v>
      </c>
      <c r="W11" s="116">
        <f t="shared" ref="W11:W16" si="11">IF($C11="12-month",12*V11, IF($C11="9-month",9*V11, IF($C11="summer", 3*V11, IF($C11="grad",6*V11, IF($C11="hourly",V11/160,0)))))</f>
        <v>0</v>
      </c>
      <c r="X11" s="290">
        <f t="shared" ref="X11:X16" si="12">ROUND(IF($C11="12-month",V11*$D11,IF($C11="9-month",V11*$D11,IF($C11="summer",$D11*0.025*13*V11,IF($C11="grad",V11*$D11,IF($C11="hourly",V11*$D11,)))))*(1+$J$3)*(1+$J$3),0)</f>
        <v>0</v>
      </c>
      <c r="Y11" s="274">
        <f t="shared" ref="Y11:Y16" si="13">SUM(R11,U11,X11)</f>
        <v>0</v>
      </c>
      <c r="AA11" s="308">
        <f t="shared" ref="AA11:AA61" si="14">N11+Y11</f>
        <v>0</v>
      </c>
    </row>
    <row r="12" spans="1:27" x14ac:dyDescent="0.2">
      <c r="A12" s="74"/>
      <c r="B12" s="96"/>
      <c r="C12" s="149"/>
      <c r="D12" s="320">
        <v>0</v>
      </c>
      <c r="E12" s="145">
        <v>0</v>
      </c>
      <c r="F12" s="116">
        <f t="shared" si="1"/>
        <v>0</v>
      </c>
      <c r="G12" s="247">
        <f t="shared" si="2"/>
        <v>0</v>
      </c>
      <c r="H12" s="145">
        <v>0</v>
      </c>
      <c r="I12" s="116">
        <f t="shared" si="3"/>
        <v>0</v>
      </c>
      <c r="J12" s="247">
        <f t="shared" si="4"/>
        <v>0</v>
      </c>
      <c r="K12" s="145">
        <v>0</v>
      </c>
      <c r="L12" s="116">
        <f t="shared" si="5"/>
        <v>0</v>
      </c>
      <c r="M12" s="272">
        <f t="shared" si="6"/>
        <v>0</v>
      </c>
      <c r="N12" s="274">
        <f t="shared" si="0"/>
        <v>0</v>
      </c>
      <c r="O12" s="236"/>
      <c r="P12" s="145">
        <v>0</v>
      </c>
      <c r="Q12" s="116">
        <f t="shared" si="7"/>
        <v>0</v>
      </c>
      <c r="R12" s="290">
        <f t="shared" si="8"/>
        <v>0</v>
      </c>
      <c r="S12" s="145">
        <v>0</v>
      </c>
      <c r="T12" s="116">
        <f t="shared" si="9"/>
        <v>0</v>
      </c>
      <c r="U12" s="290">
        <f t="shared" si="10"/>
        <v>0</v>
      </c>
      <c r="V12" s="145">
        <v>0</v>
      </c>
      <c r="W12" s="116">
        <f t="shared" si="11"/>
        <v>0</v>
      </c>
      <c r="X12" s="290">
        <f t="shared" si="12"/>
        <v>0</v>
      </c>
      <c r="Y12" s="274">
        <f t="shared" si="13"/>
        <v>0</v>
      </c>
      <c r="AA12" s="308">
        <f t="shared" si="14"/>
        <v>0</v>
      </c>
    </row>
    <row r="13" spans="1:27" x14ac:dyDescent="0.2">
      <c r="A13" s="74"/>
      <c r="B13" s="96"/>
      <c r="C13" s="149"/>
      <c r="D13" s="320">
        <v>0</v>
      </c>
      <c r="E13" s="145">
        <v>0</v>
      </c>
      <c r="F13" s="116">
        <f t="shared" si="1"/>
        <v>0</v>
      </c>
      <c r="G13" s="247">
        <f t="shared" si="2"/>
        <v>0</v>
      </c>
      <c r="H13" s="145">
        <v>0</v>
      </c>
      <c r="I13" s="116">
        <f t="shared" si="3"/>
        <v>0</v>
      </c>
      <c r="J13" s="247">
        <f t="shared" si="4"/>
        <v>0</v>
      </c>
      <c r="K13" s="145">
        <v>0</v>
      </c>
      <c r="L13" s="116">
        <f t="shared" si="5"/>
        <v>0</v>
      </c>
      <c r="M13" s="272">
        <f t="shared" si="6"/>
        <v>0</v>
      </c>
      <c r="N13" s="274">
        <f t="shared" si="0"/>
        <v>0</v>
      </c>
      <c r="O13" s="236"/>
      <c r="P13" s="145">
        <v>0</v>
      </c>
      <c r="Q13" s="116">
        <f t="shared" si="7"/>
        <v>0</v>
      </c>
      <c r="R13" s="290">
        <f t="shared" si="8"/>
        <v>0</v>
      </c>
      <c r="S13" s="145">
        <v>0</v>
      </c>
      <c r="T13" s="116">
        <f t="shared" si="9"/>
        <v>0</v>
      </c>
      <c r="U13" s="290">
        <f t="shared" si="10"/>
        <v>0</v>
      </c>
      <c r="V13" s="145">
        <v>0</v>
      </c>
      <c r="W13" s="116">
        <f t="shared" si="11"/>
        <v>0</v>
      </c>
      <c r="X13" s="290">
        <f t="shared" si="12"/>
        <v>0</v>
      </c>
      <c r="Y13" s="274">
        <f t="shared" si="13"/>
        <v>0</v>
      </c>
      <c r="AA13" s="308">
        <f t="shared" si="14"/>
        <v>0</v>
      </c>
    </row>
    <row r="14" spans="1:27" x14ac:dyDescent="0.2">
      <c r="A14" s="74"/>
      <c r="B14" s="97"/>
      <c r="C14" s="149"/>
      <c r="D14" s="320">
        <v>0</v>
      </c>
      <c r="E14" s="145">
        <v>0</v>
      </c>
      <c r="F14" s="116">
        <f t="shared" si="1"/>
        <v>0</v>
      </c>
      <c r="G14" s="247">
        <f t="shared" si="2"/>
        <v>0</v>
      </c>
      <c r="H14" s="145">
        <v>0</v>
      </c>
      <c r="I14" s="116">
        <f t="shared" si="3"/>
        <v>0</v>
      </c>
      <c r="J14" s="247">
        <f t="shared" si="4"/>
        <v>0</v>
      </c>
      <c r="K14" s="145">
        <v>0</v>
      </c>
      <c r="L14" s="116">
        <f t="shared" si="5"/>
        <v>0</v>
      </c>
      <c r="M14" s="272">
        <f t="shared" si="6"/>
        <v>0</v>
      </c>
      <c r="N14" s="274">
        <f t="shared" si="0"/>
        <v>0</v>
      </c>
      <c r="P14" s="145">
        <v>0</v>
      </c>
      <c r="Q14" s="116">
        <f t="shared" si="7"/>
        <v>0</v>
      </c>
      <c r="R14" s="290">
        <f t="shared" si="8"/>
        <v>0</v>
      </c>
      <c r="S14" s="145">
        <v>0</v>
      </c>
      <c r="T14" s="116">
        <f t="shared" si="9"/>
        <v>0</v>
      </c>
      <c r="U14" s="290">
        <f t="shared" si="10"/>
        <v>0</v>
      </c>
      <c r="V14" s="145">
        <v>0</v>
      </c>
      <c r="W14" s="116">
        <f t="shared" si="11"/>
        <v>0</v>
      </c>
      <c r="X14" s="290">
        <f t="shared" si="12"/>
        <v>0</v>
      </c>
      <c r="Y14" s="274">
        <f t="shared" si="13"/>
        <v>0</v>
      </c>
      <c r="AA14" s="308">
        <f t="shared" si="14"/>
        <v>0</v>
      </c>
    </row>
    <row r="15" spans="1:27" x14ac:dyDescent="0.2">
      <c r="A15" s="74"/>
      <c r="B15" s="97"/>
      <c r="C15" s="149"/>
      <c r="D15" s="320">
        <v>0</v>
      </c>
      <c r="E15" s="146">
        <v>0</v>
      </c>
      <c r="F15" s="116">
        <f t="shared" si="1"/>
        <v>0</v>
      </c>
      <c r="G15" s="247">
        <f t="shared" si="2"/>
        <v>0</v>
      </c>
      <c r="H15" s="146">
        <v>0</v>
      </c>
      <c r="I15" s="116">
        <f t="shared" si="3"/>
        <v>0</v>
      </c>
      <c r="J15" s="247">
        <f t="shared" si="4"/>
        <v>0</v>
      </c>
      <c r="K15" s="146">
        <v>0</v>
      </c>
      <c r="L15" s="116">
        <f t="shared" si="5"/>
        <v>0</v>
      </c>
      <c r="M15" s="272">
        <f t="shared" si="6"/>
        <v>0</v>
      </c>
      <c r="N15" s="274">
        <f t="shared" si="0"/>
        <v>0</v>
      </c>
      <c r="O15" s="236"/>
      <c r="P15" s="146">
        <v>0</v>
      </c>
      <c r="Q15" s="116">
        <f t="shared" si="7"/>
        <v>0</v>
      </c>
      <c r="R15" s="290">
        <f t="shared" si="8"/>
        <v>0</v>
      </c>
      <c r="S15" s="146">
        <v>0</v>
      </c>
      <c r="T15" s="116">
        <f t="shared" si="9"/>
        <v>0</v>
      </c>
      <c r="U15" s="290">
        <f t="shared" si="10"/>
        <v>0</v>
      </c>
      <c r="V15" s="146">
        <v>0</v>
      </c>
      <c r="W15" s="116">
        <f t="shared" si="11"/>
        <v>0</v>
      </c>
      <c r="X15" s="290">
        <f t="shared" si="12"/>
        <v>0</v>
      </c>
      <c r="Y15" s="274">
        <f t="shared" si="13"/>
        <v>0</v>
      </c>
      <c r="AA15" s="308">
        <f t="shared" si="14"/>
        <v>0</v>
      </c>
    </row>
    <row r="16" spans="1:27" x14ac:dyDescent="0.2">
      <c r="A16" s="75"/>
      <c r="B16" s="99"/>
      <c r="C16" s="150"/>
      <c r="D16" s="321">
        <v>0</v>
      </c>
      <c r="E16" s="147">
        <v>0</v>
      </c>
      <c r="F16" s="117">
        <f t="shared" si="1"/>
        <v>0</v>
      </c>
      <c r="G16" s="248">
        <f t="shared" si="2"/>
        <v>0</v>
      </c>
      <c r="H16" s="147">
        <v>0</v>
      </c>
      <c r="I16" s="116">
        <f t="shared" si="3"/>
        <v>0</v>
      </c>
      <c r="J16" s="266">
        <f t="shared" si="4"/>
        <v>0</v>
      </c>
      <c r="K16" s="147">
        <v>0</v>
      </c>
      <c r="L16" s="116">
        <f t="shared" si="5"/>
        <v>0</v>
      </c>
      <c r="M16" s="275">
        <f t="shared" si="6"/>
        <v>0</v>
      </c>
      <c r="N16" s="276">
        <f t="shared" si="0"/>
        <v>0</v>
      </c>
      <c r="P16" s="229">
        <v>0</v>
      </c>
      <c r="Q16" s="116">
        <f t="shared" si="7"/>
        <v>0</v>
      </c>
      <c r="R16" s="291">
        <f t="shared" si="8"/>
        <v>0</v>
      </c>
      <c r="S16" s="229">
        <v>0</v>
      </c>
      <c r="T16" s="116">
        <f t="shared" si="9"/>
        <v>0</v>
      </c>
      <c r="U16" s="303">
        <f t="shared" si="10"/>
        <v>0</v>
      </c>
      <c r="V16" s="229">
        <v>0</v>
      </c>
      <c r="W16" s="116">
        <f t="shared" si="11"/>
        <v>0</v>
      </c>
      <c r="X16" s="303">
        <f t="shared" si="12"/>
        <v>0</v>
      </c>
      <c r="Y16" s="273">
        <f t="shared" si="13"/>
        <v>0</v>
      </c>
      <c r="AA16" s="309">
        <f t="shared" si="14"/>
        <v>0</v>
      </c>
    </row>
    <row r="17" spans="1:27" x14ac:dyDescent="0.2">
      <c r="A17" s="376" t="s">
        <v>17</v>
      </c>
      <c r="B17" s="377"/>
      <c r="C17" s="378"/>
      <c r="D17" s="379"/>
      <c r="E17" s="380"/>
      <c r="F17" s="381"/>
      <c r="G17" s="249">
        <f>SUM(G10:G16)</f>
        <v>0</v>
      </c>
      <c r="H17" s="382"/>
      <c r="I17" s="383"/>
      <c r="J17" s="249">
        <f>SUM(J10:J16)</f>
        <v>0</v>
      </c>
      <c r="K17" s="382"/>
      <c r="L17" s="383"/>
      <c r="M17" s="249">
        <f>SUM(M10:M16)</f>
        <v>0</v>
      </c>
      <c r="N17" s="277">
        <f>SUM(N10:N16)</f>
        <v>0</v>
      </c>
      <c r="P17" s="382"/>
      <c r="Q17" s="383"/>
      <c r="R17" s="391">
        <f>SUM(R10:R16)</f>
        <v>0</v>
      </c>
      <c r="S17" s="382"/>
      <c r="T17" s="383"/>
      <c r="U17" s="391">
        <f>SUM(U10:U16)</f>
        <v>0</v>
      </c>
      <c r="V17" s="382"/>
      <c r="W17" s="383"/>
      <c r="X17" s="391">
        <f>SUM(X10:X16)</f>
        <v>0</v>
      </c>
      <c r="Y17" s="292">
        <f>SUM(Y10:Y16)</f>
        <v>0</v>
      </c>
      <c r="AA17" s="310">
        <f t="shared" si="14"/>
        <v>0</v>
      </c>
    </row>
    <row r="18" spans="1:27" ht="20.25" hidden="1" customHeight="1" x14ac:dyDescent="0.2">
      <c r="A18" s="263"/>
      <c r="B18" s="261"/>
      <c r="C18" s="344"/>
      <c r="D18" s="345"/>
      <c r="E18" s="346"/>
      <c r="F18" s="347"/>
      <c r="G18" s="269"/>
      <c r="H18" s="348"/>
      <c r="I18" s="349"/>
      <c r="J18" s="269"/>
      <c r="K18" s="348"/>
      <c r="L18" s="349"/>
      <c r="M18" s="269"/>
      <c r="N18" s="350"/>
      <c r="O18" s="265"/>
      <c r="P18" s="348"/>
      <c r="Q18" s="349"/>
      <c r="R18" s="301"/>
      <c r="S18" s="348"/>
      <c r="T18" s="349"/>
      <c r="U18" s="301"/>
      <c r="V18" s="348"/>
      <c r="W18" s="349"/>
      <c r="X18" s="301"/>
      <c r="Y18" s="301"/>
      <c r="Z18" s="265"/>
      <c r="AA18" s="351">
        <f>N18+Y18</f>
        <v>0</v>
      </c>
    </row>
    <row r="19" spans="1:27" x14ac:dyDescent="0.2">
      <c r="A19" s="159" t="s">
        <v>18</v>
      </c>
      <c r="B19" s="93"/>
      <c r="C19" s="465" t="s">
        <v>46</v>
      </c>
      <c r="D19" s="158" t="s">
        <v>4</v>
      </c>
      <c r="E19" s="60"/>
      <c r="F19" s="49"/>
      <c r="G19" s="49"/>
      <c r="H19" s="60"/>
      <c r="I19" s="10"/>
      <c r="J19" s="49"/>
      <c r="K19" s="60"/>
      <c r="L19" s="10"/>
      <c r="M19" s="49"/>
      <c r="N19" s="225"/>
      <c r="P19" s="60"/>
      <c r="Q19" s="10"/>
      <c r="R19" s="53"/>
      <c r="S19" s="60"/>
      <c r="T19" s="10"/>
      <c r="U19" s="53"/>
      <c r="V19" s="60"/>
      <c r="W19" s="10"/>
      <c r="X19" s="53"/>
      <c r="Y19" s="53"/>
      <c r="AA19" s="230"/>
    </row>
    <row r="20" spans="1:27" x14ac:dyDescent="0.2">
      <c r="A20" s="118" t="str">
        <f t="shared" ref="A20:B26" si="15">IF(A10&lt;&gt;"",A10,"")</f>
        <v/>
      </c>
      <c r="B20" s="119" t="str">
        <f t="shared" si="15"/>
        <v>Principal Investigator</v>
      </c>
      <c r="C20" s="464"/>
      <c r="D20" s="215">
        <f>IFERROR(VLOOKUP(C20,'Additional Calculations'!$L$2:$M$11,2,FALSE),0)</f>
        <v>0</v>
      </c>
      <c r="E20" s="121"/>
      <c r="F20" s="122"/>
      <c r="G20" s="250">
        <f>ROUND(IF($C20&lt;&gt;"grad",($D20*G10),($D20*E10)),0)</f>
        <v>0</v>
      </c>
      <c r="H20" s="121"/>
      <c r="I20" s="122"/>
      <c r="J20" s="250">
        <f>ROUND(IF($C20&lt;&gt;"grad",(J10*$D20),($D20*H10)*(1+$J$4)),0)</f>
        <v>0</v>
      </c>
      <c r="K20" s="121"/>
      <c r="L20" s="122"/>
      <c r="M20" s="250">
        <f>ROUND(IF($C20&lt;&gt;"grad",(M10*$D20),($D20*K10)*(1+$J$4)^2),0)</f>
        <v>0</v>
      </c>
      <c r="N20" s="278">
        <f t="shared" ref="N20:N26" si="16">G20+J20+M20</f>
        <v>0</v>
      </c>
      <c r="P20" s="121"/>
      <c r="Q20" s="122"/>
      <c r="R20" s="293">
        <f>ROUND(IF($C20&lt;&gt;"grad",(R10*$D20),($D20*P10)),0)</f>
        <v>0</v>
      </c>
      <c r="S20" s="121"/>
      <c r="T20" s="122"/>
      <c r="U20" s="293">
        <f>ROUND(IF($C20&lt;&gt;"grad",(U10*$D20),($D20*S10)*(1+$J$4)),0)</f>
        <v>0</v>
      </c>
      <c r="V20" s="121"/>
      <c r="W20" s="122"/>
      <c r="X20" s="293">
        <f>ROUND(IF($C20&lt;&gt;"grad",(X10*$D20),($D20*V10)*(1+$J$4)^2),0)</f>
        <v>0</v>
      </c>
      <c r="Y20" s="271">
        <f>SUM(R20,U20,X20)</f>
        <v>0</v>
      </c>
      <c r="AA20" s="307">
        <f t="shared" si="14"/>
        <v>0</v>
      </c>
    </row>
    <row r="21" spans="1:27" x14ac:dyDescent="0.2">
      <c r="A21" s="114" t="str">
        <f t="shared" si="15"/>
        <v/>
      </c>
      <c r="B21" s="120" t="str">
        <f t="shared" si="15"/>
        <v/>
      </c>
      <c r="C21" s="151"/>
      <c r="D21" s="216">
        <f>IFERROR(VLOOKUP(C21,'Additional Calculations'!$L$2:$M$11,2,FALSE),0)</f>
        <v>0</v>
      </c>
      <c r="E21" s="123"/>
      <c r="F21" s="124"/>
      <c r="G21" s="251">
        <f t="shared" ref="G21:G26" si="17">ROUND(IF($C21&lt;&gt;"grad",($D21*G11),($D21*E11)),0)</f>
        <v>0</v>
      </c>
      <c r="H21" s="123"/>
      <c r="I21" s="124"/>
      <c r="J21" s="251">
        <f t="shared" ref="J21:J26" si="18">ROUND(IF($C21&lt;&gt;"grad",(J11*$D21),($D21*H11)*(1+$J$4)),0)</f>
        <v>0</v>
      </c>
      <c r="K21" s="123"/>
      <c r="L21" s="124"/>
      <c r="M21" s="251">
        <f t="shared" ref="M21:M26" si="19">ROUND(IF($C21&lt;&gt;"grad",(M11*$D21),($D21*K11)*(1+$J$4)^2),0)</f>
        <v>0</v>
      </c>
      <c r="N21" s="279">
        <f t="shared" si="16"/>
        <v>0</v>
      </c>
      <c r="O21" s="221"/>
      <c r="P21" s="123"/>
      <c r="Q21" s="124"/>
      <c r="R21" s="290">
        <f t="shared" ref="R21:R26" si="20">ROUND(IF($C21&lt;&gt;"grad",(R11*$D21),($D21*P11)),0)</f>
        <v>0</v>
      </c>
      <c r="S21" s="123"/>
      <c r="T21" s="124"/>
      <c r="U21" s="290">
        <f t="shared" ref="U21:U26" si="21">ROUND(IF($C21&lt;&gt;"grad",(U11*$D21),($D21*S11)*(1+$J$4)),0)</f>
        <v>0</v>
      </c>
      <c r="V21" s="123"/>
      <c r="W21" s="124"/>
      <c r="X21" s="290">
        <f t="shared" ref="X21:X26" si="22">ROUND(IF($C21&lt;&gt;"grad",(X11*$D21),($D21*V11)*(1+$J$4)^2),0)</f>
        <v>0</v>
      </c>
      <c r="Y21" s="274">
        <f t="shared" ref="Y21:Y26" si="23">SUM(R21,U21,X21)</f>
        <v>0</v>
      </c>
      <c r="AA21" s="308">
        <f t="shared" si="14"/>
        <v>0</v>
      </c>
    </row>
    <row r="22" spans="1:27" x14ac:dyDescent="0.2">
      <c r="A22" s="114" t="str">
        <f t="shared" si="15"/>
        <v/>
      </c>
      <c r="B22" s="120" t="str">
        <f t="shared" si="15"/>
        <v/>
      </c>
      <c r="C22" s="151"/>
      <c r="D22" s="216">
        <f>IFERROR(VLOOKUP(C22,'Additional Calculations'!$L$2:$M$11,2,FALSE),0)</f>
        <v>0</v>
      </c>
      <c r="E22" s="123"/>
      <c r="F22" s="124"/>
      <c r="G22" s="251">
        <f t="shared" si="17"/>
        <v>0</v>
      </c>
      <c r="H22" s="123"/>
      <c r="I22" s="124"/>
      <c r="J22" s="251">
        <f t="shared" si="18"/>
        <v>0</v>
      </c>
      <c r="K22" s="123"/>
      <c r="L22" s="124"/>
      <c r="M22" s="251">
        <f t="shared" si="19"/>
        <v>0</v>
      </c>
      <c r="N22" s="279">
        <f t="shared" si="16"/>
        <v>0</v>
      </c>
      <c r="P22" s="123"/>
      <c r="Q22" s="124"/>
      <c r="R22" s="290">
        <f t="shared" si="20"/>
        <v>0</v>
      </c>
      <c r="S22" s="123"/>
      <c r="T22" s="124"/>
      <c r="U22" s="290">
        <f t="shared" si="21"/>
        <v>0</v>
      </c>
      <c r="V22" s="123"/>
      <c r="W22" s="124"/>
      <c r="X22" s="290">
        <f t="shared" si="22"/>
        <v>0</v>
      </c>
      <c r="Y22" s="274">
        <f t="shared" si="23"/>
        <v>0</v>
      </c>
      <c r="AA22" s="308">
        <f t="shared" si="14"/>
        <v>0</v>
      </c>
    </row>
    <row r="23" spans="1:27" x14ac:dyDescent="0.2">
      <c r="A23" s="114" t="str">
        <f t="shared" si="15"/>
        <v/>
      </c>
      <c r="B23" s="120" t="str">
        <f t="shared" si="15"/>
        <v/>
      </c>
      <c r="C23" s="151"/>
      <c r="D23" s="216">
        <f>IFERROR(VLOOKUP(C23,'Additional Calculations'!$L$2:$M$11,2,FALSE),0)</f>
        <v>0</v>
      </c>
      <c r="E23" s="123"/>
      <c r="F23" s="124"/>
      <c r="G23" s="251">
        <f t="shared" si="17"/>
        <v>0</v>
      </c>
      <c r="H23" s="123"/>
      <c r="I23" s="124"/>
      <c r="J23" s="251">
        <f t="shared" si="18"/>
        <v>0</v>
      </c>
      <c r="K23" s="123"/>
      <c r="L23" s="124"/>
      <c r="M23" s="251">
        <f t="shared" si="19"/>
        <v>0</v>
      </c>
      <c r="N23" s="279">
        <f t="shared" si="16"/>
        <v>0</v>
      </c>
      <c r="P23" s="123"/>
      <c r="Q23" s="124"/>
      <c r="R23" s="290">
        <f t="shared" si="20"/>
        <v>0</v>
      </c>
      <c r="S23" s="123"/>
      <c r="T23" s="124"/>
      <c r="U23" s="290">
        <f t="shared" si="21"/>
        <v>0</v>
      </c>
      <c r="V23" s="123"/>
      <c r="W23" s="124"/>
      <c r="X23" s="290">
        <f t="shared" si="22"/>
        <v>0</v>
      </c>
      <c r="Y23" s="274">
        <f t="shared" si="23"/>
        <v>0</v>
      </c>
      <c r="AA23" s="308">
        <f t="shared" si="14"/>
        <v>0</v>
      </c>
    </row>
    <row r="24" spans="1:27" x14ac:dyDescent="0.2">
      <c r="A24" s="114" t="str">
        <f t="shared" si="15"/>
        <v/>
      </c>
      <c r="B24" s="120" t="str">
        <f t="shared" si="15"/>
        <v/>
      </c>
      <c r="C24" s="151"/>
      <c r="D24" s="216">
        <f>IFERROR(VLOOKUP(C24,'Additional Calculations'!$L$2:$M$11,2,FALSE),0)</f>
        <v>0</v>
      </c>
      <c r="E24" s="123"/>
      <c r="F24" s="124"/>
      <c r="G24" s="251">
        <f t="shared" si="17"/>
        <v>0</v>
      </c>
      <c r="H24" s="123"/>
      <c r="I24" s="124"/>
      <c r="J24" s="251">
        <f t="shared" si="18"/>
        <v>0</v>
      </c>
      <c r="K24" s="123"/>
      <c r="L24" s="124"/>
      <c r="M24" s="251">
        <f t="shared" si="19"/>
        <v>0</v>
      </c>
      <c r="N24" s="279">
        <f t="shared" si="16"/>
        <v>0</v>
      </c>
      <c r="P24" s="123"/>
      <c r="Q24" s="124"/>
      <c r="R24" s="290">
        <f t="shared" si="20"/>
        <v>0</v>
      </c>
      <c r="S24" s="123"/>
      <c r="T24" s="124"/>
      <c r="U24" s="290">
        <f t="shared" si="21"/>
        <v>0</v>
      </c>
      <c r="V24" s="123"/>
      <c r="W24" s="124"/>
      <c r="X24" s="290">
        <f t="shared" si="22"/>
        <v>0</v>
      </c>
      <c r="Y24" s="274">
        <f t="shared" si="23"/>
        <v>0</v>
      </c>
      <c r="AA24" s="308">
        <f t="shared" si="14"/>
        <v>0</v>
      </c>
    </row>
    <row r="25" spans="1:27" ht="12" customHeight="1" x14ac:dyDescent="0.2">
      <c r="A25" s="114" t="str">
        <f t="shared" si="15"/>
        <v/>
      </c>
      <c r="B25" s="120" t="str">
        <f t="shared" si="15"/>
        <v/>
      </c>
      <c r="C25" s="151"/>
      <c r="D25" s="217">
        <f>IFERROR(VLOOKUP(C25,'Additional Calculations'!$L$2:$M$11,2,FALSE),0)</f>
        <v>0</v>
      </c>
      <c r="E25" s="123"/>
      <c r="F25" s="124"/>
      <c r="G25" s="251">
        <f t="shared" si="17"/>
        <v>0</v>
      </c>
      <c r="H25" s="123"/>
      <c r="I25" s="124"/>
      <c r="J25" s="251">
        <f t="shared" si="18"/>
        <v>0</v>
      </c>
      <c r="K25" s="123"/>
      <c r="L25" s="124"/>
      <c r="M25" s="251">
        <f t="shared" si="19"/>
        <v>0</v>
      </c>
      <c r="N25" s="279">
        <f t="shared" si="16"/>
        <v>0</v>
      </c>
      <c r="P25" s="123"/>
      <c r="Q25" s="124"/>
      <c r="R25" s="290">
        <f t="shared" si="20"/>
        <v>0</v>
      </c>
      <c r="S25" s="123"/>
      <c r="T25" s="124"/>
      <c r="U25" s="290">
        <f t="shared" si="21"/>
        <v>0</v>
      </c>
      <c r="V25" s="123"/>
      <c r="W25" s="124"/>
      <c r="X25" s="290">
        <f t="shared" si="22"/>
        <v>0</v>
      </c>
      <c r="Y25" s="274">
        <f t="shared" si="23"/>
        <v>0</v>
      </c>
      <c r="AA25" s="308">
        <f t="shared" si="14"/>
        <v>0</v>
      </c>
    </row>
    <row r="26" spans="1:27" x14ac:dyDescent="0.2">
      <c r="A26" s="114" t="str">
        <f t="shared" si="15"/>
        <v/>
      </c>
      <c r="B26" s="120" t="str">
        <f t="shared" si="15"/>
        <v/>
      </c>
      <c r="C26" s="151"/>
      <c r="D26" s="218">
        <f>IFERROR(VLOOKUP(C26,'Additional Calculations'!$L$2:$M$11,2,FALSE),0)</f>
        <v>0</v>
      </c>
      <c r="E26" s="123"/>
      <c r="F26" s="124"/>
      <c r="G26" s="251">
        <f t="shared" si="17"/>
        <v>0</v>
      </c>
      <c r="H26" s="123"/>
      <c r="I26" s="124"/>
      <c r="J26" s="251">
        <f t="shared" si="18"/>
        <v>0</v>
      </c>
      <c r="K26" s="123"/>
      <c r="L26" s="124"/>
      <c r="M26" s="251">
        <f t="shared" si="19"/>
        <v>0</v>
      </c>
      <c r="N26" s="279">
        <f t="shared" si="16"/>
        <v>0</v>
      </c>
      <c r="P26" s="123"/>
      <c r="Q26" s="124"/>
      <c r="R26" s="290">
        <f t="shared" si="20"/>
        <v>0</v>
      </c>
      <c r="S26" s="123"/>
      <c r="T26" s="124"/>
      <c r="U26" s="290">
        <f t="shared" si="21"/>
        <v>0</v>
      </c>
      <c r="V26" s="123"/>
      <c r="W26" s="124"/>
      <c r="X26" s="290">
        <f t="shared" si="22"/>
        <v>0</v>
      </c>
      <c r="Y26" s="274">
        <f t="shared" si="23"/>
        <v>0</v>
      </c>
      <c r="AA26" s="308">
        <f t="shared" si="14"/>
        <v>0</v>
      </c>
    </row>
    <row r="27" spans="1:27" ht="13.5" thickBot="1" x14ac:dyDescent="0.25">
      <c r="A27" s="384" t="s">
        <v>19</v>
      </c>
      <c r="B27" s="385"/>
      <c r="C27" s="385"/>
      <c r="D27" s="386"/>
      <c r="E27" s="384"/>
      <c r="F27" s="385"/>
      <c r="G27" s="387">
        <f>SUM(G20:G26)</f>
        <v>0</v>
      </c>
      <c r="H27" s="388"/>
      <c r="I27" s="389"/>
      <c r="J27" s="387">
        <f>SUM(J20:J26)</f>
        <v>0</v>
      </c>
      <c r="K27" s="388"/>
      <c r="L27" s="389"/>
      <c r="M27" s="387">
        <f>SUM(M20:M26)</f>
        <v>0</v>
      </c>
      <c r="N27" s="390">
        <f>SUM(N20:N26)</f>
        <v>0</v>
      </c>
      <c r="P27" s="388"/>
      <c r="Q27" s="389"/>
      <c r="R27" s="392">
        <f>SUM(R20:R26)</f>
        <v>0</v>
      </c>
      <c r="S27" s="388"/>
      <c r="T27" s="389"/>
      <c r="U27" s="392">
        <f>SUM(U20:U26)</f>
        <v>0</v>
      </c>
      <c r="V27" s="388"/>
      <c r="W27" s="389"/>
      <c r="X27" s="392">
        <f>SUM(X20:X26)</f>
        <v>0</v>
      </c>
      <c r="Y27" s="392">
        <f>SUM(Y20:Y26)</f>
        <v>0</v>
      </c>
      <c r="AA27" s="311">
        <f t="shared" si="14"/>
        <v>0</v>
      </c>
    </row>
    <row r="28" spans="1:27" ht="13.5" thickBot="1" x14ac:dyDescent="0.25">
      <c r="A28" s="76" t="s">
        <v>20</v>
      </c>
      <c r="B28" s="47"/>
      <c r="C28" s="47"/>
      <c r="D28" s="77"/>
      <c r="E28" s="429"/>
      <c r="F28" s="430"/>
      <c r="G28" s="252">
        <f>ROUND(+G17+G27,0)</f>
        <v>0</v>
      </c>
      <c r="H28" s="429"/>
      <c r="I28" s="430"/>
      <c r="J28" s="252">
        <f>ROUND(+J17+J27,0)</f>
        <v>0</v>
      </c>
      <c r="K28" s="429"/>
      <c r="L28" s="430"/>
      <c r="M28" s="252">
        <f>ROUND(+M17+M27,0)</f>
        <v>0</v>
      </c>
      <c r="N28" s="280">
        <f>ROUND(+N17+N27,0)</f>
        <v>0</v>
      </c>
      <c r="P28" s="429"/>
      <c r="Q28" s="430"/>
      <c r="R28" s="287">
        <f>ROUND(+R17+R27,0)</f>
        <v>0</v>
      </c>
      <c r="S28" s="429"/>
      <c r="T28" s="430"/>
      <c r="U28" s="287">
        <f>ROUND(+U17+U27,0)</f>
        <v>0</v>
      </c>
      <c r="V28" s="429"/>
      <c r="W28" s="430"/>
      <c r="X28" s="287">
        <f>ROUND(+X17+X27,0)</f>
        <v>0</v>
      </c>
      <c r="Y28" s="287">
        <f>ROUND(+Y17+Y27,0)</f>
        <v>0</v>
      </c>
      <c r="AA28" s="312">
        <f t="shared" si="14"/>
        <v>0</v>
      </c>
    </row>
    <row r="29" spans="1:27" ht="5.0999999999999996" customHeight="1" x14ac:dyDescent="0.2">
      <c r="A29" s="396"/>
      <c r="B29" s="265"/>
      <c r="C29" s="344"/>
      <c r="D29" s="397"/>
      <c r="E29" s="398"/>
      <c r="F29" s="347"/>
      <c r="G29" s="399"/>
      <c r="H29" s="393"/>
      <c r="I29" s="394"/>
      <c r="J29" s="399"/>
      <c r="K29" s="393"/>
      <c r="L29" s="394"/>
      <c r="M29" s="399"/>
      <c r="N29" s="264"/>
      <c r="P29" s="393"/>
      <c r="Q29" s="394"/>
      <c r="R29" s="395"/>
      <c r="S29" s="393"/>
      <c r="T29" s="394"/>
      <c r="U29" s="395"/>
      <c r="V29" s="393"/>
      <c r="W29" s="394"/>
      <c r="X29" s="395"/>
      <c r="Y29" s="395"/>
      <c r="AA29" s="231"/>
    </row>
    <row r="30" spans="1:27" x14ac:dyDescent="0.2">
      <c r="A30" s="79" t="s">
        <v>21</v>
      </c>
      <c r="B30" s="27"/>
      <c r="C30" s="16"/>
      <c r="D30" s="80"/>
      <c r="E30" s="61"/>
      <c r="F30" s="17"/>
      <c r="G30" s="19"/>
      <c r="H30" s="67"/>
      <c r="I30" s="18"/>
      <c r="J30" s="19"/>
      <c r="K30" s="67"/>
      <c r="L30" s="18"/>
      <c r="M30" s="19"/>
      <c r="N30" s="226"/>
      <c r="P30" s="67"/>
      <c r="Q30" s="18"/>
      <c r="R30" s="55"/>
      <c r="S30" s="67"/>
      <c r="T30" s="18"/>
      <c r="U30" s="55"/>
      <c r="V30" s="67"/>
      <c r="W30" s="18"/>
      <c r="X30" s="55"/>
      <c r="Y30" s="55"/>
      <c r="AA30" s="232"/>
    </row>
    <row r="31" spans="1:27" x14ac:dyDescent="0.2">
      <c r="A31" s="370" t="s">
        <v>22</v>
      </c>
      <c r="B31" s="371"/>
      <c r="C31" s="371"/>
      <c r="D31" s="372"/>
      <c r="E31" s="425"/>
      <c r="F31" s="426"/>
      <c r="G31" s="253">
        <v>0</v>
      </c>
      <c r="H31" s="324"/>
      <c r="I31" s="325"/>
      <c r="J31" s="253">
        <v>0</v>
      </c>
      <c r="K31" s="324"/>
      <c r="L31" s="325"/>
      <c r="M31" s="253">
        <v>0</v>
      </c>
      <c r="N31" s="278">
        <f>G31+J31+M31</f>
        <v>0</v>
      </c>
      <c r="P31" s="450"/>
      <c r="Q31" s="451"/>
      <c r="R31" s="294">
        <v>0</v>
      </c>
      <c r="S31" s="324"/>
      <c r="T31" s="325"/>
      <c r="U31" s="294">
        <v>0</v>
      </c>
      <c r="V31" s="324"/>
      <c r="W31" s="325"/>
      <c r="X31" s="294">
        <v>0</v>
      </c>
      <c r="Y31" s="271">
        <f>R31+U31+X31</f>
        <v>0</v>
      </c>
      <c r="AA31" s="307">
        <f t="shared" si="14"/>
        <v>0</v>
      </c>
    </row>
    <row r="32" spans="1:27" x14ac:dyDescent="0.2">
      <c r="A32" s="373" t="s">
        <v>22</v>
      </c>
      <c r="B32" s="374"/>
      <c r="C32" s="374"/>
      <c r="D32" s="375"/>
      <c r="E32" s="427"/>
      <c r="F32" s="428"/>
      <c r="G32" s="254">
        <v>0</v>
      </c>
      <c r="H32" s="326"/>
      <c r="I32" s="327"/>
      <c r="J32" s="254">
        <v>0</v>
      </c>
      <c r="K32" s="326"/>
      <c r="L32" s="327"/>
      <c r="M32" s="254">
        <v>0</v>
      </c>
      <c r="N32" s="279">
        <f>G32+J32+M32</f>
        <v>0</v>
      </c>
      <c r="P32" s="452"/>
      <c r="Q32" s="453"/>
      <c r="R32" s="295">
        <v>0</v>
      </c>
      <c r="S32" s="326"/>
      <c r="T32" s="327"/>
      <c r="U32" s="295">
        <v>0</v>
      </c>
      <c r="V32" s="326"/>
      <c r="W32" s="327"/>
      <c r="X32" s="295">
        <v>0</v>
      </c>
      <c r="Y32" s="304">
        <f>R32+U32+X32</f>
        <v>0</v>
      </c>
      <c r="AA32" s="308">
        <f t="shared" si="14"/>
        <v>0</v>
      </c>
    </row>
    <row r="33" spans="1:27" x14ac:dyDescent="0.2">
      <c r="A33" s="153" t="s">
        <v>23</v>
      </c>
      <c r="B33" s="154"/>
      <c r="C33" s="155"/>
      <c r="D33" s="156"/>
      <c r="E33" s="433"/>
      <c r="F33" s="434"/>
      <c r="G33" s="255">
        <f>SUM(G31:G32)</f>
        <v>0</v>
      </c>
      <c r="H33" s="435"/>
      <c r="I33" s="436"/>
      <c r="J33" s="267">
        <f t="shared" ref="J33" si="24">SUM(J31:J32)</f>
        <v>0</v>
      </c>
      <c r="K33" s="435"/>
      <c r="L33" s="436"/>
      <c r="M33" s="268">
        <f t="shared" ref="M33" si="25">SUM(M31:M32)</f>
        <v>0</v>
      </c>
      <c r="N33" s="281">
        <f>SUM(N31:N32)</f>
        <v>0</v>
      </c>
      <c r="P33" s="435"/>
      <c r="Q33" s="436"/>
      <c r="R33" s="296">
        <f t="shared" ref="R33" si="26">SUM(R31:R32)</f>
        <v>0</v>
      </c>
      <c r="S33" s="435"/>
      <c r="T33" s="436"/>
      <c r="U33" s="296">
        <f t="shared" ref="U33" si="27">SUM(U31:U32)</f>
        <v>0</v>
      </c>
      <c r="V33" s="435"/>
      <c r="W33" s="436"/>
      <c r="X33" s="296">
        <f t="shared" ref="X33" si="28">SUM(X31:X32)</f>
        <v>0</v>
      </c>
      <c r="Y33" s="296">
        <f>SUM(Y31:Y32)</f>
        <v>0</v>
      </c>
      <c r="AA33" s="313">
        <f t="shared" si="14"/>
        <v>0</v>
      </c>
    </row>
    <row r="34" spans="1:27" ht="5.0999999999999996" customHeight="1" x14ac:dyDescent="0.2">
      <c r="A34" s="263"/>
      <c r="B34" s="261"/>
      <c r="C34" s="344"/>
      <c r="D34" s="397"/>
      <c r="E34" s="346"/>
      <c r="F34" s="347"/>
      <c r="G34" s="269"/>
      <c r="H34" s="348"/>
      <c r="I34" s="349"/>
      <c r="J34" s="269"/>
      <c r="K34" s="348"/>
      <c r="L34" s="349"/>
      <c r="M34" s="269"/>
      <c r="N34" s="350"/>
      <c r="P34" s="348"/>
      <c r="Q34" s="349"/>
      <c r="R34" s="301"/>
      <c r="S34" s="348"/>
      <c r="T34" s="349"/>
      <c r="U34" s="301"/>
      <c r="V34" s="348"/>
      <c r="W34" s="349"/>
      <c r="X34" s="301"/>
      <c r="Y34" s="301"/>
      <c r="AA34" s="233"/>
    </row>
    <row r="35" spans="1:27" x14ac:dyDescent="0.2">
      <c r="A35" s="79" t="s">
        <v>24</v>
      </c>
      <c r="B35" s="27"/>
      <c r="C35" s="16"/>
      <c r="D35" s="80"/>
      <c r="E35" s="61"/>
      <c r="F35" s="17"/>
      <c r="G35" s="19"/>
      <c r="H35" s="67"/>
      <c r="I35" s="18"/>
      <c r="J35" s="19"/>
      <c r="K35" s="67"/>
      <c r="L35" s="18"/>
      <c r="M35" s="19"/>
      <c r="N35" s="226"/>
      <c r="P35" s="67"/>
      <c r="Q35" s="18"/>
      <c r="R35" s="55"/>
      <c r="S35" s="67"/>
      <c r="T35" s="18"/>
      <c r="U35" s="55"/>
      <c r="V35" s="67"/>
      <c r="W35" s="18"/>
      <c r="X35" s="55"/>
      <c r="Y35" s="55"/>
      <c r="AA35" s="232"/>
    </row>
    <row r="36" spans="1:27" x14ac:dyDescent="0.2">
      <c r="A36" s="370" t="s">
        <v>25</v>
      </c>
      <c r="B36" s="371"/>
      <c r="C36" s="371"/>
      <c r="D36" s="372"/>
      <c r="E36" s="437"/>
      <c r="F36" s="438"/>
      <c r="G36" s="253">
        <v>0</v>
      </c>
      <c r="H36" s="324"/>
      <c r="I36" s="325"/>
      <c r="J36" s="253">
        <v>0</v>
      </c>
      <c r="K36" s="324"/>
      <c r="L36" s="325"/>
      <c r="M36" s="253">
        <v>0</v>
      </c>
      <c r="N36" s="278">
        <f>G36+J36+M36</f>
        <v>0</v>
      </c>
      <c r="P36" s="450"/>
      <c r="Q36" s="451"/>
      <c r="R36" s="294">
        <v>0</v>
      </c>
      <c r="S36" s="324"/>
      <c r="T36" s="325"/>
      <c r="U36" s="294">
        <v>0</v>
      </c>
      <c r="V36" s="324"/>
      <c r="W36" s="325"/>
      <c r="X36" s="294">
        <v>0</v>
      </c>
      <c r="Y36" s="271">
        <f>R36+U36+X36</f>
        <v>0</v>
      </c>
      <c r="AA36" s="307">
        <f t="shared" si="14"/>
        <v>0</v>
      </c>
    </row>
    <row r="37" spans="1:27" x14ac:dyDescent="0.2">
      <c r="A37" s="367" t="s">
        <v>26</v>
      </c>
      <c r="B37" s="368"/>
      <c r="C37" s="368"/>
      <c r="D37" s="369"/>
      <c r="E37" s="439"/>
      <c r="F37" s="440"/>
      <c r="G37" s="254">
        <v>0</v>
      </c>
      <c r="H37" s="326"/>
      <c r="I37" s="327"/>
      <c r="J37" s="254">
        <v>0</v>
      </c>
      <c r="K37" s="326"/>
      <c r="L37" s="327"/>
      <c r="M37" s="254">
        <v>0</v>
      </c>
      <c r="N37" s="279">
        <f>G37+J37+M37</f>
        <v>0</v>
      </c>
      <c r="P37" s="452"/>
      <c r="Q37" s="453"/>
      <c r="R37" s="295">
        <v>0</v>
      </c>
      <c r="S37" s="326"/>
      <c r="T37" s="327"/>
      <c r="U37" s="295">
        <v>0</v>
      </c>
      <c r="V37" s="326"/>
      <c r="W37" s="327"/>
      <c r="X37" s="295">
        <v>0</v>
      </c>
      <c r="Y37" s="271">
        <f>R37+U37+X37</f>
        <v>0</v>
      </c>
      <c r="AA37" s="308">
        <f t="shared" si="14"/>
        <v>0</v>
      </c>
    </row>
    <row r="38" spans="1:27" x14ac:dyDescent="0.2">
      <c r="A38" s="153" t="s">
        <v>27</v>
      </c>
      <c r="B38" s="154"/>
      <c r="C38" s="157"/>
      <c r="D38" s="156"/>
      <c r="E38" s="433"/>
      <c r="F38" s="434"/>
      <c r="G38" s="255">
        <f>SUM(G36:G37)</f>
        <v>0</v>
      </c>
      <c r="H38" s="435"/>
      <c r="I38" s="436"/>
      <c r="J38" s="268">
        <f t="shared" ref="J38" si="29">SUM(J36:J37)</f>
        <v>0</v>
      </c>
      <c r="K38" s="435"/>
      <c r="L38" s="436"/>
      <c r="M38" s="268">
        <f t="shared" ref="M38" si="30">SUM(M36:M37)</f>
        <v>0</v>
      </c>
      <c r="N38" s="281">
        <f>SUM(N36:N37)</f>
        <v>0</v>
      </c>
      <c r="P38" s="435"/>
      <c r="Q38" s="436"/>
      <c r="R38" s="296">
        <f t="shared" ref="R38" si="31">SUM(R36:R37)</f>
        <v>0</v>
      </c>
      <c r="S38" s="435"/>
      <c r="T38" s="436"/>
      <c r="U38" s="296">
        <f t="shared" ref="U38" si="32">SUM(U36:U37)</f>
        <v>0</v>
      </c>
      <c r="V38" s="435"/>
      <c r="W38" s="436"/>
      <c r="X38" s="296">
        <f t="shared" ref="X38" si="33">SUM(X36:X37)</f>
        <v>0</v>
      </c>
      <c r="Y38" s="296">
        <f>SUM(Y36:Y37)</f>
        <v>0</v>
      </c>
      <c r="AA38" s="313">
        <f t="shared" si="14"/>
        <v>0</v>
      </c>
    </row>
    <row r="39" spans="1:27" ht="5.0999999999999996" customHeight="1" x14ac:dyDescent="0.2">
      <c r="A39" s="400"/>
      <c r="B39" s="401"/>
      <c r="C39" s="402"/>
      <c r="D39" s="397"/>
      <c r="E39" s="403"/>
      <c r="F39" s="347"/>
      <c r="G39" s="404"/>
      <c r="H39" s="405"/>
      <c r="I39" s="406"/>
      <c r="J39" s="404"/>
      <c r="K39" s="405"/>
      <c r="L39" s="406"/>
      <c r="M39" s="404"/>
      <c r="N39" s="407"/>
      <c r="P39" s="405"/>
      <c r="Q39" s="406"/>
      <c r="R39" s="408"/>
      <c r="S39" s="405"/>
      <c r="T39" s="406"/>
      <c r="U39" s="408"/>
      <c r="V39" s="405"/>
      <c r="W39" s="406"/>
      <c r="X39" s="408"/>
      <c r="Y39" s="408"/>
      <c r="AA39" s="234"/>
    </row>
    <row r="40" spans="1:27" x14ac:dyDescent="0.2">
      <c r="A40" s="82" t="s">
        <v>28</v>
      </c>
      <c r="B40" s="28"/>
      <c r="C40" s="20"/>
      <c r="D40" s="83"/>
      <c r="E40" s="62"/>
      <c r="F40" s="21"/>
      <c r="G40" s="23"/>
      <c r="H40" s="68"/>
      <c r="I40" s="22"/>
      <c r="J40" s="23"/>
      <c r="K40" s="68"/>
      <c r="L40" s="22"/>
      <c r="M40" s="23"/>
      <c r="N40" s="227"/>
      <c r="P40" s="68"/>
      <c r="Q40" s="22"/>
      <c r="R40" s="56"/>
      <c r="S40" s="68"/>
      <c r="T40" s="22"/>
      <c r="U40" s="56"/>
      <c r="V40" s="68"/>
      <c r="W40" s="22"/>
      <c r="X40" s="56"/>
      <c r="Y40" s="56"/>
      <c r="AA40" s="235"/>
    </row>
    <row r="41" spans="1:27" x14ac:dyDescent="0.2">
      <c r="A41" s="356" t="s">
        <v>50</v>
      </c>
      <c r="B41" s="357"/>
      <c r="C41" s="357"/>
      <c r="D41" s="358"/>
      <c r="E41" s="101"/>
      <c r="F41" s="102"/>
      <c r="G41" s="256">
        <v>0</v>
      </c>
      <c r="H41" s="109"/>
      <c r="I41" s="106"/>
      <c r="J41" s="256">
        <v>0</v>
      </c>
      <c r="K41" s="109"/>
      <c r="L41" s="106"/>
      <c r="M41" s="256">
        <v>0</v>
      </c>
      <c r="N41" s="278">
        <f t="shared" ref="N41:N48" si="34">G41+J41+M41</f>
        <v>0</v>
      </c>
      <c r="P41" s="109"/>
      <c r="Q41" s="106"/>
      <c r="R41" s="297">
        <v>0</v>
      </c>
      <c r="S41" s="109"/>
      <c r="T41" s="106"/>
      <c r="U41" s="297">
        <v>0</v>
      </c>
      <c r="V41" s="109"/>
      <c r="W41" s="106"/>
      <c r="X41" s="297">
        <v>0</v>
      </c>
      <c r="Y41" s="271">
        <f>R41+U41+X41</f>
        <v>0</v>
      </c>
      <c r="AA41" s="307">
        <f t="shared" si="14"/>
        <v>0</v>
      </c>
    </row>
    <row r="42" spans="1:27" x14ac:dyDescent="0.2">
      <c r="A42" s="359" t="s">
        <v>51</v>
      </c>
      <c r="B42" s="360"/>
      <c r="C42" s="360"/>
      <c r="D42" s="361"/>
      <c r="E42" s="78"/>
      <c r="F42" s="103"/>
      <c r="G42" s="256">
        <v>0</v>
      </c>
      <c r="H42" s="110"/>
      <c r="I42" s="107"/>
      <c r="J42" s="256">
        <v>0</v>
      </c>
      <c r="K42" s="110"/>
      <c r="L42" s="107"/>
      <c r="M42" s="256">
        <v>0</v>
      </c>
      <c r="N42" s="279">
        <f t="shared" si="34"/>
        <v>0</v>
      </c>
      <c r="P42" s="110"/>
      <c r="Q42" s="107"/>
      <c r="R42" s="297">
        <v>0</v>
      </c>
      <c r="S42" s="110"/>
      <c r="T42" s="107"/>
      <c r="U42" s="297">
        <v>0</v>
      </c>
      <c r="V42" s="110"/>
      <c r="W42" s="107"/>
      <c r="X42" s="297">
        <v>0</v>
      </c>
      <c r="Y42" s="274">
        <f t="shared" ref="Y42:Y48" si="35">R42+U42+X42</f>
        <v>0</v>
      </c>
      <c r="AA42" s="308">
        <f t="shared" si="14"/>
        <v>0</v>
      </c>
    </row>
    <row r="43" spans="1:27" x14ac:dyDescent="0.2">
      <c r="A43" s="359" t="s">
        <v>52</v>
      </c>
      <c r="B43" s="360"/>
      <c r="C43" s="360"/>
      <c r="D43" s="361"/>
      <c r="E43" s="78"/>
      <c r="F43" s="103"/>
      <c r="G43" s="256">
        <v>0</v>
      </c>
      <c r="H43" s="110"/>
      <c r="I43" s="107"/>
      <c r="J43" s="256">
        <v>0</v>
      </c>
      <c r="K43" s="110"/>
      <c r="L43" s="107"/>
      <c r="M43" s="256">
        <v>0</v>
      </c>
      <c r="N43" s="279">
        <f t="shared" si="34"/>
        <v>0</v>
      </c>
      <c r="P43" s="110"/>
      <c r="Q43" s="107"/>
      <c r="R43" s="297">
        <v>0</v>
      </c>
      <c r="S43" s="110"/>
      <c r="T43" s="107"/>
      <c r="U43" s="297">
        <v>0</v>
      </c>
      <c r="V43" s="110"/>
      <c r="W43" s="107"/>
      <c r="X43" s="297">
        <v>0</v>
      </c>
      <c r="Y43" s="274">
        <f t="shared" si="35"/>
        <v>0</v>
      </c>
      <c r="AA43" s="308">
        <f t="shared" si="14"/>
        <v>0</v>
      </c>
    </row>
    <row r="44" spans="1:27" ht="12.75" customHeight="1" x14ac:dyDescent="0.2">
      <c r="A44" s="362" t="s">
        <v>86</v>
      </c>
      <c r="B44" s="363"/>
      <c r="C44" s="152"/>
      <c r="D44" s="84">
        <v>0</v>
      </c>
      <c r="E44" s="113" t="s">
        <v>3</v>
      </c>
      <c r="F44" s="112">
        <v>0</v>
      </c>
      <c r="G44" s="251">
        <f>ROUND($D$44*F44,0)</f>
        <v>0</v>
      </c>
      <c r="H44" s="113" t="s">
        <v>3</v>
      </c>
      <c r="I44" s="112">
        <v>0</v>
      </c>
      <c r="J44" s="251">
        <f>ROUND(($D$44*I44)*(1+$J$5),0)</f>
        <v>0</v>
      </c>
      <c r="K44" s="113" t="s">
        <v>3</v>
      </c>
      <c r="L44" s="112">
        <v>0</v>
      </c>
      <c r="M44" s="251">
        <f>ROUND(($D$44*L44)*(1+$J$5)^2,0)</f>
        <v>0</v>
      </c>
      <c r="N44" s="282">
        <f t="shared" si="34"/>
        <v>0</v>
      </c>
      <c r="P44" s="113" t="s">
        <v>3</v>
      </c>
      <c r="Q44" s="112">
        <v>0</v>
      </c>
      <c r="R44" s="298">
        <f>(ROUND($D$44*Q44,0))</f>
        <v>0</v>
      </c>
      <c r="S44" s="113" t="s">
        <v>3</v>
      </c>
      <c r="T44" s="112">
        <v>0</v>
      </c>
      <c r="U44" s="298">
        <f>ROUND(($D$44*T44)*(1+$J$5),0)</f>
        <v>0</v>
      </c>
      <c r="V44" s="113" t="s">
        <v>3</v>
      </c>
      <c r="W44" s="112">
        <v>0</v>
      </c>
      <c r="X44" s="298">
        <f>ROUND(($D$44*W44)*(1+$J$5)^2,0)</f>
        <v>0</v>
      </c>
      <c r="Y44" s="305">
        <f t="shared" si="35"/>
        <v>0</v>
      </c>
      <c r="AA44" s="314">
        <f t="shared" si="14"/>
        <v>0</v>
      </c>
    </row>
    <row r="45" spans="1:27" ht="12.75" customHeight="1" x14ac:dyDescent="0.2">
      <c r="A45" s="362" t="s">
        <v>86</v>
      </c>
      <c r="B45" s="363"/>
      <c r="C45" s="364"/>
      <c r="D45" s="365">
        <v>0</v>
      </c>
      <c r="E45" s="113" t="s">
        <v>3</v>
      </c>
      <c r="F45" s="112">
        <v>0</v>
      </c>
      <c r="G45" s="251">
        <f>ROUND($D$45*F45,0)</f>
        <v>0</v>
      </c>
      <c r="H45" s="113" t="s">
        <v>3</v>
      </c>
      <c r="I45" s="112">
        <v>0</v>
      </c>
      <c r="J45" s="251">
        <f>ROUND(($D$45*I45)*(1+$J$5),0)</f>
        <v>0</v>
      </c>
      <c r="K45" s="113" t="s">
        <v>3</v>
      </c>
      <c r="L45" s="112">
        <v>0</v>
      </c>
      <c r="M45" s="251">
        <f>ROUND(($D$45*L45)*(1+$J$5)^2,0)</f>
        <v>0</v>
      </c>
      <c r="N45" s="282">
        <f t="shared" si="34"/>
        <v>0</v>
      </c>
      <c r="P45" s="113" t="s">
        <v>3</v>
      </c>
      <c r="Q45" s="112">
        <v>0</v>
      </c>
      <c r="R45" s="298">
        <f>(ROUND($D$45*Q45,0))</f>
        <v>0</v>
      </c>
      <c r="S45" s="113" t="s">
        <v>3</v>
      </c>
      <c r="T45" s="112">
        <v>0</v>
      </c>
      <c r="U45" s="298">
        <f>ROUND(($D$45*T45)*(1+$J$5),0)</f>
        <v>0</v>
      </c>
      <c r="V45" s="113" t="s">
        <v>3</v>
      </c>
      <c r="W45" s="112">
        <v>0</v>
      </c>
      <c r="X45" s="298">
        <f>ROUND(($D$45*W45)*(1+$J$5)^2,0)</f>
        <v>0</v>
      </c>
      <c r="Y45" s="305">
        <f t="shared" si="35"/>
        <v>0</v>
      </c>
      <c r="AA45" s="314">
        <f t="shared" si="14"/>
        <v>0</v>
      </c>
    </row>
    <row r="46" spans="1:27" ht="12.75" customHeight="1" x14ac:dyDescent="0.2">
      <c r="A46" s="359" t="s">
        <v>29</v>
      </c>
      <c r="B46" s="360"/>
      <c r="C46" s="360"/>
      <c r="D46" s="361"/>
      <c r="E46" s="78"/>
      <c r="F46" s="103"/>
      <c r="G46" s="256">
        <v>0</v>
      </c>
      <c r="H46" s="110"/>
      <c r="I46" s="107"/>
      <c r="J46" s="256">
        <v>0</v>
      </c>
      <c r="K46" s="110"/>
      <c r="L46" s="107"/>
      <c r="M46" s="256">
        <v>0</v>
      </c>
      <c r="N46" s="279">
        <f t="shared" si="34"/>
        <v>0</v>
      </c>
      <c r="P46" s="110"/>
      <c r="Q46" s="107"/>
      <c r="R46" s="297">
        <v>0</v>
      </c>
      <c r="S46" s="110"/>
      <c r="T46" s="107"/>
      <c r="U46" s="297">
        <v>0</v>
      </c>
      <c r="V46" s="110"/>
      <c r="W46" s="107"/>
      <c r="X46" s="297">
        <v>0</v>
      </c>
      <c r="Y46" s="274">
        <f t="shared" si="35"/>
        <v>0</v>
      </c>
      <c r="AA46" s="308">
        <f t="shared" si="14"/>
        <v>0</v>
      </c>
    </row>
    <row r="47" spans="1:27" x14ac:dyDescent="0.2">
      <c r="A47" s="362" t="s">
        <v>30</v>
      </c>
      <c r="B47" s="363"/>
      <c r="C47" s="363"/>
      <c r="D47" s="366"/>
      <c r="E47" s="78"/>
      <c r="F47" s="103"/>
      <c r="G47" s="256">
        <v>0</v>
      </c>
      <c r="H47" s="110"/>
      <c r="I47" s="107"/>
      <c r="J47" s="256">
        <v>0</v>
      </c>
      <c r="K47" s="110"/>
      <c r="L47" s="107"/>
      <c r="M47" s="256">
        <v>0</v>
      </c>
      <c r="N47" s="279">
        <f t="shared" si="34"/>
        <v>0</v>
      </c>
      <c r="P47" s="110"/>
      <c r="Q47" s="107"/>
      <c r="R47" s="297">
        <v>0</v>
      </c>
      <c r="S47" s="110"/>
      <c r="T47" s="107"/>
      <c r="U47" s="297">
        <v>0</v>
      </c>
      <c r="V47" s="110"/>
      <c r="W47" s="107"/>
      <c r="X47" s="297">
        <v>0</v>
      </c>
      <c r="Y47" s="274">
        <f t="shared" si="35"/>
        <v>0</v>
      </c>
      <c r="AA47" s="308">
        <f t="shared" si="14"/>
        <v>0</v>
      </c>
    </row>
    <row r="48" spans="1:27" x14ac:dyDescent="0.2">
      <c r="A48" s="367" t="s">
        <v>31</v>
      </c>
      <c r="B48" s="368"/>
      <c r="C48" s="368"/>
      <c r="D48" s="369"/>
      <c r="E48" s="104"/>
      <c r="F48" s="105"/>
      <c r="G48" s="254">
        <v>0</v>
      </c>
      <c r="H48" s="111"/>
      <c r="I48" s="108"/>
      <c r="J48" s="254">
        <v>0</v>
      </c>
      <c r="K48" s="111"/>
      <c r="L48" s="108"/>
      <c r="M48" s="254">
        <v>0</v>
      </c>
      <c r="N48" s="283">
        <f t="shared" si="34"/>
        <v>0</v>
      </c>
      <c r="P48" s="111"/>
      <c r="Q48" s="108"/>
      <c r="R48" s="295">
        <v>0</v>
      </c>
      <c r="S48" s="111"/>
      <c r="T48" s="108"/>
      <c r="U48" s="295">
        <v>0</v>
      </c>
      <c r="V48" s="111"/>
      <c r="W48" s="108"/>
      <c r="X48" s="295">
        <v>0</v>
      </c>
      <c r="Y48" s="273">
        <f t="shared" si="35"/>
        <v>0</v>
      </c>
      <c r="AA48" s="309">
        <f t="shared" si="14"/>
        <v>0</v>
      </c>
    </row>
    <row r="49" spans="1:27" x14ac:dyDescent="0.2">
      <c r="A49" s="153" t="s">
        <v>32</v>
      </c>
      <c r="B49" s="154"/>
      <c r="C49" s="157"/>
      <c r="D49" s="156"/>
      <c r="E49" s="433"/>
      <c r="F49" s="434"/>
      <c r="G49" s="255">
        <f>SUM(G41:G48)</f>
        <v>0</v>
      </c>
      <c r="H49" s="435"/>
      <c r="I49" s="436"/>
      <c r="J49" s="255">
        <f>SUM(J41:J48)</f>
        <v>0</v>
      </c>
      <c r="K49" s="435"/>
      <c r="L49" s="436"/>
      <c r="M49" s="255">
        <f>SUM(M41:M48)</f>
        <v>0</v>
      </c>
      <c r="N49" s="281">
        <f>SUM(N41:N48)</f>
        <v>0</v>
      </c>
      <c r="P49" s="435"/>
      <c r="Q49" s="436"/>
      <c r="R49" s="296">
        <f>SUM(R41:R48)</f>
        <v>0</v>
      </c>
      <c r="S49" s="435"/>
      <c r="T49" s="436"/>
      <c r="U49" s="296">
        <f>SUM(U41:U48)</f>
        <v>0</v>
      </c>
      <c r="V49" s="435"/>
      <c r="W49" s="436"/>
      <c r="X49" s="296">
        <f>SUM(X41:X48)</f>
        <v>0</v>
      </c>
      <c r="Y49" s="296">
        <f>SUM(Y41:Y48)</f>
        <v>0</v>
      </c>
      <c r="AA49" s="315">
        <f t="shared" si="14"/>
        <v>0</v>
      </c>
    </row>
    <row r="50" spans="1:27" ht="5.0999999999999996" customHeight="1" x14ac:dyDescent="0.2">
      <c r="A50" s="263"/>
      <c r="B50" s="261"/>
      <c r="C50" s="344"/>
      <c r="D50" s="409"/>
      <c r="E50" s="410"/>
      <c r="F50" s="347"/>
      <c r="G50" s="269"/>
      <c r="H50" s="348"/>
      <c r="I50" s="349"/>
      <c r="J50" s="269"/>
      <c r="K50" s="348"/>
      <c r="L50" s="349"/>
      <c r="M50" s="269"/>
      <c r="N50" s="350"/>
      <c r="P50" s="348"/>
      <c r="Q50" s="349"/>
      <c r="R50" s="301"/>
      <c r="S50" s="348"/>
      <c r="T50" s="349"/>
      <c r="U50" s="301"/>
      <c r="V50" s="348"/>
      <c r="W50" s="349"/>
      <c r="X50" s="301"/>
      <c r="Y50" s="301"/>
      <c r="AA50" s="233"/>
    </row>
    <row r="51" spans="1:27" x14ac:dyDescent="0.2">
      <c r="A51" s="79" t="s">
        <v>33</v>
      </c>
      <c r="B51" s="27"/>
      <c r="C51" s="16"/>
      <c r="D51" s="80"/>
      <c r="E51" s="61"/>
      <c r="F51" s="17"/>
      <c r="G51" s="19"/>
      <c r="H51" s="67"/>
      <c r="I51" s="18"/>
      <c r="J51" s="19"/>
      <c r="K51" s="67"/>
      <c r="L51" s="18"/>
      <c r="M51" s="19"/>
      <c r="N51" s="226"/>
      <c r="P51" s="67"/>
      <c r="Q51" s="18"/>
      <c r="R51" s="55"/>
      <c r="S51" s="67"/>
      <c r="T51" s="18"/>
      <c r="U51" s="55"/>
      <c r="V51" s="67"/>
      <c r="W51" s="18"/>
      <c r="X51" s="55"/>
      <c r="Y51" s="55"/>
      <c r="AA51" s="232"/>
    </row>
    <row r="52" spans="1:27" ht="13.15" customHeight="1" x14ac:dyDescent="0.2">
      <c r="A52" s="441" t="s">
        <v>47</v>
      </c>
      <c r="B52" s="353"/>
      <c r="C52" s="354" t="s">
        <v>48</v>
      </c>
      <c r="D52" s="355"/>
      <c r="E52" s="444"/>
      <c r="F52" s="445"/>
      <c r="G52" s="257">
        <v>0</v>
      </c>
      <c r="H52" s="322"/>
      <c r="I52" s="323"/>
      <c r="J52" s="257">
        <v>0</v>
      </c>
      <c r="K52" s="322"/>
      <c r="L52" s="323"/>
      <c r="M52" s="257">
        <v>0</v>
      </c>
      <c r="N52" s="284">
        <f>G52+J52+M52</f>
        <v>0</v>
      </c>
      <c r="P52" s="446"/>
      <c r="Q52" s="447"/>
      <c r="R52" s="299">
        <v>0</v>
      </c>
      <c r="S52" s="322"/>
      <c r="T52" s="323"/>
      <c r="U52" s="299">
        <v>0</v>
      </c>
      <c r="V52" s="322"/>
      <c r="W52" s="323"/>
      <c r="X52" s="299">
        <v>0</v>
      </c>
      <c r="Y52" s="299">
        <f>R52+U52+X52</f>
        <v>0</v>
      </c>
      <c r="AA52" s="316">
        <f t="shared" si="14"/>
        <v>0</v>
      </c>
    </row>
    <row r="53" spans="1:27" ht="13.15" customHeight="1" x14ac:dyDescent="0.2">
      <c r="A53" s="441"/>
      <c r="B53" s="353"/>
      <c r="C53" s="354" t="s">
        <v>88</v>
      </c>
      <c r="D53" s="355"/>
      <c r="E53" s="444"/>
      <c r="F53" s="445"/>
      <c r="G53" s="257">
        <v>0</v>
      </c>
      <c r="H53" s="322"/>
      <c r="I53" s="323"/>
      <c r="J53" s="257">
        <v>0</v>
      </c>
      <c r="K53" s="322"/>
      <c r="L53" s="323"/>
      <c r="M53" s="257">
        <v>0</v>
      </c>
      <c r="N53" s="284">
        <f>G53+J53+M53</f>
        <v>0</v>
      </c>
      <c r="P53" s="446"/>
      <c r="Q53" s="447"/>
      <c r="R53" s="299">
        <v>0</v>
      </c>
      <c r="S53" s="322"/>
      <c r="T53" s="323"/>
      <c r="U53" s="299">
        <v>0</v>
      </c>
      <c r="V53" s="322"/>
      <c r="W53" s="323"/>
      <c r="X53" s="299">
        <v>0</v>
      </c>
      <c r="Y53" s="299">
        <f>R53+U53+X53</f>
        <v>0</v>
      </c>
      <c r="AA53" s="316">
        <f t="shared" si="14"/>
        <v>0</v>
      </c>
    </row>
    <row r="54" spans="1:27" s="8" customFormat="1" ht="13.15" customHeight="1" thickBot="1" x14ac:dyDescent="0.25">
      <c r="A54" s="441"/>
      <c r="B54" s="353"/>
      <c r="C54" s="126" t="s">
        <v>49</v>
      </c>
      <c r="D54" s="125"/>
      <c r="E54" s="448"/>
      <c r="F54" s="449"/>
      <c r="G54" s="258">
        <f>SUM(G52:G53)</f>
        <v>0</v>
      </c>
      <c r="H54" s="442"/>
      <c r="I54" s="443"/>
      <c r="J54" s="258">
        <f>SUM(J52:J53)</f>
        <v>0</v>
      </c>
      <c r="K54" s="442"/>
      <c r="L54" s="443"/>
      <c r="M54" s="258">
        <f>SUM(M52:M53)</f>
        <v>0</v>
      </c>
      <c r="N54" s="285">
        <f>SUM(N52:N53)</f>
        <v>0</v>
      </c>
      <c r="P54" s="442"/>
      <c r="Q54" s="443"/>
      <c r="R54" s="300">
        <f t="shared" ref="R54" si="36">SUM(R52:R53)</f>
        <v>0</v>
      </c>
      <c r="S54" s="442"/>
      <c r="T54" s="443"/>
      <c r="U54" s="300">
        <f t="shared" ref="U54" si="37">SUM(U52:U53)</f>
        <v>0</v>
      </c>
      <c r="V54" s="442"/>
      <c r="W54" s="443"/>
      <c r="X54" s="300">
        <f t="shared" ref="X54" si="38">SUM(X52:X53)</f>
        <v>0</v>
      </c>
      <c r="Y54" s="300">
        <f>SUM(Y52:Y53)</f>
        <v>0</v>
      </c>
      <c r="AA54" s="317">
        <f t="shared" si="14"/>
        <v>0</v>
      </c>
    </row>
    <row r="55" spans="1:27" ht="13.5" thickBot="1" x14ac:dyDescent="0.25">
      <c r="A55" s="85" t="s">
        <v>34</v>
      </c>
      <c r="B55" s="92"/>
      <c r="C55" s="24"/>
      <c r="D55" s="86"/>
      <c r="E55" s="63"/>
      <c r="F55" s="25"/>
      <c r="G55" s="252">
        <f>G28+G33+G38+G49+G54</f>
        <v>0</v>
      </c>
      <c r="H55" s="69"/>
      <c r="I55" s="29"/>
      <c r="J55" s="252">
        <f>J28+J33+J38+J49+J54</f>
        <v>0</v>
      </c>
      <c r="K55" s="69"/>
      <c r="L55" s="29"/>
      <c r="M55" s="252">
        <f>M28+M33+M38+M49+M54</f>
        <v>0</v>
      </c>
      <c r="N55" s="280">
        <f>N28+N33+N38+N49+N54</f>
        <v>0</v>
      </c>
      <c r="P55" s="69"/>
      <c r="Q55" s="29"/>
      <c r="R55" s="287">
        <f>R28+R33+R38+R49+R54</f>
        <v>0</v>
      </c>
      <c r="S55" s="69"/>
      <c r="T55" s="29"/>
      <c r="U55" s="287">
        <f>U28+U33+U38+U49+U54</f>
        <v>0</v>
      </c>
      <c r="V55" s="69"/>
      <c r="W55" s="29"/>
      <c r="X55" s="287">
        <f>X28+X33+X38+X49+X54</f>
        <v>0</v>
      </c>
      <c r="Y55" s="287">
        <f>Y28+Y33+Y38+Y49+Y54</f>
        <v>0</v>
      </c>
      <c r="AA55" s="312">
        <f t="shared" si="14"/>
        <v>0</v>
      </c>
    </row>
    <row r="56" spans="1:27" ht="5.0999999999999996" customHeight="1" x14ac:dyDescent="0.2">
      <c r="A56" s="396"/>
      <c r="B56" s="265"/>
      <c r="C56" s="344"/>
      <c r="D56" s="409"/>
      <c r="E56" s="410"/>
      <c r="F56" s="347"/>
      <c r="G56" s="399"/>
      <c r="H56" s="393"/>
      <c r="I56" s="394"/>
      <c r="J56" s="399"/>
      <c r="K56" s="393"/>
      <c r="L56" s="394"/>
      <c r="M56" s="399"/>
      <c r="N56" s="264"/>
      <c r="P56" s="393"/>
      <c r="Q56" s="394"/>
      <c r="R56" s="395"/>
      <c r="S56" s="393"/>
      <c r="T56" s="394"/>
      <c r="U56" s="395"/>
      <c r="V56" s="393"/>
      <c r="W56" s="394"/>
      <c r="X56" s="395"/>
      <c r="Y56" s="395"/>
      <c r="AA56" s="231"/>
    </row>
    <row r="57" spans="1:27" x14ac:dyDescent="0.2">
      <c r="A57" s="79" t="s">
        <v>35</v>
      </c>
      <c r="B57" s="27"/>
      <c r="C57" s="16"/>
      <c r="D57" s="80"/>
      <c r="E57" s="61"/>
      <c r="F57" s="17"/>
      <c r="G57" s="19"/>
      <c r="H57" s="67"/>
      <c r="I57" s="18"/>
      <c r="J57" s="19"/>
      <c r="K57" s="67"/>
      <c r="L57" s="18"/>
      <c r="M57" s="19"/>
      <c r="N57" s="226"/>
      <c r="P57" s="67"/>
      <c r="Q57" s="18"/>
      <c r="R57" s="55"/>
      <c r="S57" s="67"/>
      <c r="T57" s="18"/>
      <c r="U57" s="55"/>
      <c r="V57" s="67"/>
      <c r="W57" s="18"/>
      <c r="X57" s="55"/>
      <c r="Y57" s="55"/>
      <c r="AA57" s="232"/>
    </row>
    <row r="58" spans="1:27" x14ac:dyDescent="0.2">
      <c r="A58" s="263" t="s">
        <v>36</v>
      </c>
      <c r="B58" s="261"/>
      <c r="C58" s="344"/>
      <c r="D58" s="397"/>
      <c r="E58" s="81"/>
      <c r="F58" s="261"/>
      <c r="G58" s="262"/>
      <c r="H58" s="263"/>
      <c r="I58" s="261"/>
      <c r="J58" s="269"/>
      <c r="K58" s="263"/>
      <c r="L58" s="261"/>
      <c r="M58" s="269"/>
      <c r="N58" s="264"/>
      <c r="O58" s="265"/>
      <c r="P58" s="263"/>
      <c r="Q58" s="261"/>
      <c r="R58" s="301"/>
      <c r="S58" s="263"/>
      <c r="T58" s="261"/>
      <c r="U58" s="301"/>
      <c r="V58" s="263"/>
      <c r="W58" s="261"/>
      <c r="X58" s="301"/>
      <c r="Y58" s="54"/>
      <c r="AA58" s="231"/>
    </row>
    <row r="59" spans="1:27" s="4" customFormat="1" ht="13.5" thickBot="1" x14ac:dyDescent="0.25">
      <c r="A59" s="333" t="s">
        <v>112</v>
      </c>
      <c r="B59" s="334"/>
      <c r="C59" s="334"/>
      <c r="D59" s="335"/>
      <c r="E59" s="127"/>
      <c r="F59" s="128"/>
      <c r="G59" s="259">
        <f>G55-SUM(G54,G45,G44,G33)+IF(SUM($G$54:G$54)&gt;25000,MAX(0,25000-SUM($E54:E54)),G$54)</f>
        <v>0</v>
      </c>
      <c r="H59" s="130"/>
      <c r="I59" s="129"/>
      <c r="J59" s="259">
        <f>J55-SUM(J54,J45,J44,J33)+IF(SUM($G$54:J$54)&gt;25000,MAX(0,25000-SUM($E54:H54)),J$54)</f>
        <v>0</v>
      </c>
      <c r="K59" s="130"/>
      <c r="L59" s="129"/>
      <c r="M59" s="259">
        <f>M55-SUM(M54,M45,M44,M33)+IF(SUM($G$54:M$54)&gt;25000,MAX(0,25000-SUM($E54:K54)),M$54)</f>
        <v>0</v>
      </c>
      <c r="N59" s="286">
        <f>N55-SUM(N33,N44,N45,N54)+IF(N54&gt;25000,25000,N54)</f>
        <v>0</v>
      </c>
      <c r="P59" s="130"/>
      <c r="Q59" s="129"/>
      <c r="R59" s="259">
        <f>R55-SUM(R54,R45,R44,R33)+IF(SUM($R$54:R$54)&gt;25000,MAX(0,25000-SUM($Q54:Q54)),R$54)</f>
        <v>0</v>
      </c>
      <c r="S59" s="130"/>
      <c r="T59" s="129"/>
      <c r="U59" s="259">
        <f>U55-SUM(U54,U45,U44,U33)+IF(SUM($R$54:U$54)&gt;25000,MAX(0,25000-SUM($Q54:T54)),U$54)</f>
        <v>0</v>
      </c>
      <c r="V59" s="130"/>
      <c r="W59" s="129"/>
      <c r="X59" s="259">
        <f>X55-SUM(X54,X45,X44,X33)+IF(SUM($R$54:X$54)&gt;25000,MAX(0,25000-SUM($Q54:W54)),X$54)</f>
        <v>0</v>
      </c>
      <c r="Y59" s="306">
        <f>Y55-SUM(Y33,Y44,Y45,Y54)</f>
        <v>0</v>
      </c>
      <c r="AA59" s="306">
        <f t="shared" si="14"/>
        <v>0</v>
      </c>
    </row>
    <row r="60" spans="1:27" s="3" customFormat="1" ht="13.5" thickBot="1" x14ac:dyDescent="0.25">
      <c r="A60" s="87" t="s">
        <v>37</v>
      </c>
      <c r="B60" s="94"/>
      <c r="C60" s="24"/>
      <c r="D60" s="88"/>
      <c r="E60" s="64" t="s">
        <v>4</v>
      </c>
      <c r="F60" s="43">
        <v>0.58499999999999996</v>
      </c>
      <c r="G60" s="252">
        <f>ROUND(G59*$F$60,0)</f>
        <v>0</v>
      </c>
      <c r="H60" s="69"/>
      <c r="I60" s="29"/>
      <c r="J60" s="252">
        <f>ROUND(J59*$F$60,0)</f>
        <v>0</v>
      </c>
      <c r="K60" s="69"/>
      <c r="L60" s="29"/>
      <c r="M60" s="287">
        <f>ROUND(M59*$F$60,0)</f>
        <v>0</v>
      </c>
      <c r="N60" s="287">
        <f>N59*$F$60</f>
        <v>0</v>
      </c>
      <c r="P60" s="64" t="s">
        <v>4</v>
      </c>
      <c r="Q60" s="43">
        <v>0.26</v>
      </c>
      <c r="R60" s="287">
        <f>ROUND(R59*$Q$60,0)</f>
        <v>0</v>
      </c>
      <c r="S60" s="69"/>
      <c r="T60" s="29"/>
      <c r="U60" s="287">
        <f>ROUND(U59*$Q$60,0)</f>
        <v>0</v>
      </c>
      <c r="V60" s="69"/>
      <c r="W60" s="29"/>
      <c r="X60" s="287">
        <f>ROUND(X59*$Q$60,0)</f>
        <v>0</v>
      </c>
      <c r="Y60" s="287">
        <f t="shared" ref="Y60" si="39">Y59*$F$60</f>
        <v>0</v>
      </c>
      <c r="AA60" s="287">
        <f t="shared" si="14"/>
        <v>0</v>
      </c>
    </row>
    <row r="61" spans="1:27" ht="13.5" thickBot="1" x14ac:dyDescent="0.25">
      <c r="A61" s="89" t="s">
        <v>38</v>
      </c>
      <c r="B61" s="98"/>
      <c r="C61" s="90"/>
      <c r="D61" s="91"/>
      <c r="E61" s="65"/>
      <c r="F61" s="57"/>
      <c r="G61" s="260">
        <f t="shared" ref="G61:J61" si="40">G55+G60</f>
        <v>0</v>
      </c>
      <c r="H61" s="70"/>
      <c r="I61" s="58"/>
      <c r="J61" s="260">
        <f t="shared" si="40"/>
        <v>0</v>
      </c>
      <c r="K61" s="70"/>
      <c r="L61" s="58"/>
      <c r="M61" s="260">
        <f t="shared" ref="M61" si="41">M55+M60</f>
        <v>0</v>
      </c>
      <c r="N61" s="288">
        <f>N55+N60</f>
        <v>0</v>
      </c>
      <c r="P61" s="70"/>
      <c r="Q61" s="58"/>
      <c r="R61" s="302">
        <f t="shared" ref="R61" si="42">R55+R60</f>
        <v>0</v>
      </c>
      <c r="S61" s="70"/>
      <c r="T61" s="58"/>
      <c r="U61" s="302">
        <f t="shared" ref="U61" si="43">U55+U60</f>
        <v>0</v>
      </c>
      <c r="V61" s="70"/>
      <c r="W61" s="58"/>
      <c r="X61" s="302">
        <f t="shared" ref="X61" si="44">X55+X60</f>
        <v>0</v>
      </c>
      <c r="Y61" s="302">
        <f>Y55+Y60</f>
        <v>0</v>
      </c>
      <c r="AA61" s="318">
        <f t="shared" si="14"/>
        <v>0</v>
      </c>
    </row>
    <row r="62" spans="1:27" ht="13.5" thickTop="1" x14ac:dyDescent="0.2">
      <c r="C62" s="5"/>
      <c r="D62" s="5"/>
    </row>
    <row r="63" spans="1:27" x14ac:dyDescent="0.2">
      <c r="A63" s="6"/>
    </row>
    <row r="64" spans="1:27" x14ac:dyDescent="0.2">
      <c r="A64" s="6"/>
    </row>
    <row r="65" spans="1:6" x14ac:dyDescent="0.2">
      <c r="A65" s="3"/>
    </row>
    <row r="66" spans="1:6" x14ac:dyDescent="0.2">
      <c r="A66" s="3"/>
    </row>
    <row r="67" spans="1:6" x14ac:dyDescent="0.2">
      <c r="A67" s="3"/>
    </row>
    <row r="68" spans="1:6" x14ac:dyDescent="0.2">
      <c r="A68" s="3"/>
    </row>
    <row r="69" spans="1:6" x14ac:dyDescent="0.2">
      <c r="A69" s="3"/>
    </row>
    <row r="70" spans="1:6" x14ac:dyDescent="0.2">
      <c r="A70" s="3"/>
    </row>
    <row r="71" spans="1:6" x14ac:dyDescent="0.2">
      <c r="A71" s="3"/>
    </row>
    <row r="72" spans="1:6" x14ac:dyDescent="0.2">
      <c r="A72" s="3"/>
    </row>
    <row r="73" spans="1:6" x14ac:dyDescent="0.2">
      <c r="A73" s="6"/>
      <c r="C73" s="1"/>
      <c r="D73" s="1"/>
      <c r="E73" s="1"/>
      <c r="F73" s="1"/>
    </row>
    <row r="74" spans="1:6" x14ac:dyDescent="0.2">
      <c r="A74" s="6"/>
      <c r="C74" s="1"/>
      <c r="D74" s="1"/>
      <c r="E74" s="1"/>
      <c r="F74" s="1"/>
    </row>
    <row r="75" spans="1:6" x14ac:dyDescent="0.2">
      <c r="A75" s="6"/>
      <c r="C75" s="1"/>
      <c r="D75" s="1"/>
      <c r="E75" s="1"/>
      <c r="F75" s="1"/>
    </row>
  </sheetData>
  <mergeCells count="40">
    <mergeCell ref="S54:T54"/>
    <mergeCell ref="V28:W28"/>
    <mergeCell ref="V33:W33"/>
    <mergeCell ref="V38:W38"/>
    <mergeCell ref="S28:T28"/>
    <mergeCell ref="S33:T33"/>
    <mergeCell ref="V49:W49"/>
    <mergeCell ref="V54:W54"/>
    <mergeCell ref="S38:T38"/>
    <mergeCell ref="S49:T49"/>
    <mergeCell ref="P28:Q28"/>
    <mergeCell ref="P31:Q32"/>
    <mergeCell ref="P33:Q33"/>
    <mergeCell ref="P36:Q37"/>
    <mergeCell ref="P38:Q38"/>
    <mergeCell ref="A52:A54"/>
    <mergeCell ref="P54:Q54"/>
    <mergeCell ref="E52:F52"/>
    <mergeCell ref="E53:F53"/>
    <mergeCell ref="E49:F49"/>
    <mergeCell ref="H49:I49"/>
    <mergeCell ref="P49:Q49"/>
    <mergeCell ref="P52:Q53"/>
    <mergeCell ref="E54:F54"/>
    <mergeCell ref="H54:I54"/>
    <mergeCell ref="K54:L54"/>
    <mergeCell ref="K49:L49"/>
    <mergeCell ref="E38:F38"/>
    <mergeCell ref="H38:I38"/>
    <mergeCell ref="K38:L38"/>
    <mergeCell ref="E36:F37"/>
    <mergeCell ref="E33:F33"/>
    <mergeCell ref="H33:I33"/>
    <mergeCell ref="K33:L33"/>
    <mergeCell ref="E31:F32"/>
    <mergeCell ref="E28:F28"/>
    <mergeCell ref="H28:I28"/>
    <mergeCell ref="K28:L28"/>
    <mergeCell ref="B1:K1"/>
    <mergeCell ref="B2:K2"/>
  </mergeCells>
  <conditionalFormatting sqref="D20:D26">
    <cfRule type="expression" dxfId="4" priority="23" stopIfTrue="1">
      <formula>$C20="grad"</formula>
    </cfRule>
    <cfRule type="expression" dxfId="3" priority="24">
      <formula>$C20&lt;&gt;"grad"</formula>
    </cfRule>
  </conditionalFormatting>
  <conditionalFormatting sqref="E10:E16 H10:H16 K10:K16 P10:P16 S10:S16 V10:V16">
    <cfRule type="expression" dxfId="2" priority="21" stopIfTrue="1">
      <formula>$C10="hourly"</formula>
    </cfRule>
    <cfRule type="expression" dxfId="1" priority="22">
      <formula>$C10&lt;&gt;"hourly"</formula>
    </cfRule>
  </conditionalFormatting>
  <hyperlinks>
    <hyperlink ref="A19" r:id="rId1" xr:uid="{00000000-0004-0000-0100-000000000000}"/>
    <hyperlink ref="E60" r:id="rId2" xr:uid="{00000000-0004-0000-0100-000001000000}"/>
    <hyperlink ref="P60" r:id="rId3" xr:uid="{00000000-0004-0000-0100-000002000000}"/>
  </hyperlinks>
  <pageMargins left="0.7" right="0.7" top="0.75" bottom="0.75" header="0.3" footer="0.3"/>
  <pageSetup scale="70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'Additional Calculations'!$L$2:$L$11</xm:f>
          </x14:formula1>
          <xm:sqref>C20:C26</xm:sqref>
        </x14:dataValidation>
        <x14:dataValidation type="list" allowBlank="1" showInputMessage="1" showErrorMessage="1" xr:uid="{00000000-0002-0000-0100-000001000000}">
          <x14:formula1>
            <xm:f>'Additional Calculations'!$A$2:$E$2</xm:f>
          </x14:formula1>
          <xm:sqref>C10:C16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topLeftCell="A4" zoomScale="106" zoomScaleNormal="106" workbookViewId="0">
      <selection activeCell="L4" sqref="L1:M1048576"/>
    </sheetView>
  </sheetViews>
  <sheetFormatPr defaultColWidth="9.140625" defaultRowHeight="12.75" x14ac:dyDescent="0.2"/>
  <cols>
    <col min="1" max="1" width="16.7109375" style="1" customWidth="1"/>
    <col min="2" max="2" width="10.140625" style="1" bestFit="1" customWidth="1"/>
    <col min="3" max="3" width="10.85546875" style="1" bestFit="1" customWidth="1"/>
    <col min="4" max="4" width="12.42578125" style="1" bestFit="1" customWidth="1"/>
    <col min="5" max="5" width="10.42578125" style="1" bestFit="1" customWidth="1"/>
    <col min="6" max="6" width="12" style="1" bestFit="1" customWidth="1"/>
    <col min="7" max="7" width="9.140625" style="1"/>
    <col min="8" max="8" width="10.28515625" style="1" bestFit="1" customWidth="1"/>
    <col min="9" max="9" width="14.85546875" style="1" bestFit="1" customWidth="1"/>
    <col min="10" max="11" width="9.140625" style="1"/>
    <col min="12" max="12" width="4.140625" style="1" hidden="1" customWidth="1"/>
    <col min="13" max="13" width="9.7109375" style="1" hidden="1" customWidth="1"/>
    <col min="14" max="16384" width="9.140625" style="1"/>
  </cols>
  <sheetData>
    <row r="1" spans="1:13" hidden="1" x14ac:dyDescent="0.2">
      <c r="A1" s="457" t="s">
        <v>40</v>
      </c>
      <c r="B1" s="457"/>
      <c r="C1" s="457"/>
      <c r="D1" s="457"/>
      <c r="E1" s="457"/>
      <c r="L1" s="214" t="s">
        <v>44</v>
      </c>
      <c r="M1" s="213"/>
    </row>
    <row r="2" spans="1:13" hidden="1" x14ac:dyDescent="0.2">
      <c r="A2" s="207" t="s">
        <v>78</v>
      </c>
      <c r="B2" s="207" t="s">
        <v>79</v>
      </c>
      <c r="C2" s="207" t="s">
        <v>77</v>
      </c>
      <c r="D2" s="207" t="s">
        <v>41</v>
      </c>
      <c r="E2" s="207" t="s">
        <v>42</v>
      </c>
      <c r="L2" s="207" t="s">
        <v>75</v>
      </c>
      <c r="M2" s="208">
        <v>0.40379999999999999</v>
      </c>
    </row>
    <row r="3" spans="1:13" ht="15" hidden="1" customHeight="1" thickBot="1" x14ac:dyDescent="0.25">
      <c r="A3" s="161"/>
      <c r="B3" s="161"/>
      <c r="C3" s="161"/>
      <c r="D3" s="161"/>
      <c r="E3" s="161"/>
      <c r="F3" s="161"/>
      <c r="G3" s="161"/>
      <c r="H3" s="162"/>
      <c r="I3" s="163"/>
      <c r="L3" s="207" t="s">
        <v>77</v>
      </c>
      <c r="M3" s="208">
        <v>0.30370000000000003</v>
      </c>
    </row>
    <row r="4" spans="1:13" ht="13.5" thickBot="1" x14ac:dyDescent="0.25">
      <c r="A4" s="454" t="s">
        <v>92</v>
      </c>
      <c r="B4" s="455"/>
      <c r="C4" s="455"/>
      <c r="D4" s="456"/>
      <c r="E4" s="161"/>
      <c r="L4" s="207" t="s">
        <v>76</v>
      </c>
      <c r="M4" s="208">
        <v>0.40799999999999997</v>
      </c>
    </row>
    <row r="5" spans="1:13" x14ac:dyDescent="0.2">
      <c r="A5" s="458" t="s">
        <v>93</v>
      </c>
      <c r="B5" s="459"/>
      <c r="C5" s="164">
        <v>0.03</v>
      </c>
      <c r="D5" s="165" t="s">
        <v>94</v>
      </c>
      <c r="E5" s="161"/>
      <c r="L5" s="207" t="s">
        <v>15</v>
      </c>
      <c r="M5" s="208">
        <v>0.11550000000000001</v>
      </c>
    </row>
    <row r="6" spans="1:13" x14ac:dyDescent="0.2">
      <c r="A6" s="460" t="s">
        <v>95</v>
      </c>
      <c r="B6" s="461"/>
      <c r="C6" s="166">
        <v>45108</v>
      </c>
      <c r="D6" s="167" t="s">
        <v>99</v>
      </c>
      <c r="E6" s="161"/>
      <c r="L6" s="207" t="s">
        <v>43</v>
      </c>
      <c r="M6" s="209">
        <v>0</v>
      </c>
    </row>
    <row r="7" spans="1:13" x14ac:dyDescent="0.2">
      <c r="A7" s="460" t="s">
        <v>96</v>
      </c>
      <c r="B7" s="461"/>
      <c r="C7" s="168">
        <v>100000</v>
      </c>
      <c r="D7" s="167" t="s">
        <v>97</v>
      </c>
      <c r="E7" s="161"/>
      <c r="L7" s="207" t="s">
        <v>14</v>
      </c>
      <c r="M7" s="208">
        <v>6.4699999999999994E-2</v>
      </c>
    </row>
    <row r="8" spans="1:13" x14ac:dyDescent="0.2">
      <c r="A8" s="460" t="s">
        <v>98</v>
      </c>
      <c r="B8" s="461"/>
      <c r="C8" s="166">
        <v>45292</v>
      </c>
      <c r="D8" s="167" t="s">
        <v>99</v>
      </c>
      <c r="E8" s="352" t="str">
        <f>IF(C8&lt;C6,"ERROR - Proposal/Salary Start Date must be after Current FY Start Date","")</f>
        <v/>
      </c>
      <c r="L8" s="207" t="s">
        <v>41</v>
      </c>
      <c r="M8" s="210">
        <v>4145</v>
      </c>
    </row>
    <row r="9" spans="1:13" ht="13.5" thickBot="1" x14ac:dyDescent="0.25">
      <c r="A9" s="462" t="s">
        <v>100</v>
      </c>
      <c r="B9" s="463"/>
      <c r="C9" s="211">
        <f>IF(MOD(DATEDIF(C6,C8,"M"),12 )=0,C7*(1+C5)^(ROUNDDOWN(DATEDIF(C6,C8,"M")/12,0)), (C7*(1+C5)^(ROUNDDOWN(DATEDIF(C6,C8,"M")/12,0))*(MOD(DATEDIF(C8,DATE(YEAR(C8)+1,MONTH(C6),1),"M"),12)/12))+(C7*(1+C5)^((ROUNDDOWN(DATEDIF(C6,C8,"M")/12,0))+1)*((12-(MOD(DATEDIF(C8,DATE(YEAR(C8)+1,MONTH(C6),1),"M"),12)))/12)))</f>
        <v>101500</v>
      </c>
      <c r="D9" s="169" t="s">
        <v>97</v>
      </c>
      <c r="E9" s="161"/>
      <c r="L9" s="207" t="s">
        <v>12</v>
      </c>
      <c r="M9" s="208">
        <v>0.16900000000000001</v>
      </c>
    </row>
    <row r="10" spans="1:13" x14ac:dyDescent="0.2">
      <c r="A10" s="161"/>
      <c r="B10" s="161"/>
      <c r="C10" s="161"/>
      <c r="D10" s="161"/>
      <c r="E10" s="161"/>
      <c r="F10" s="161"/>
      <c r="G10" s="161"/>
      <c r="H10" s="162"/>
      <c r="I10" s="163"/>
      <c r="L10" s="207" t="s">
        <v>13</v>
      </c>
      <c r="M10" s="208">
        <v>6.4699999999999994E-2</v>
      </c>
    </row>
    <row r="11" spans="1:13" ht="13.5" thickBot="1" x14ac:dyDescent="0.25">
      <c r="L11" s="207" t="s">
        <v>105</v>
      </c>
      <c r="M11" s="208">
        <v>0.1043</v>
      </c>
    </row>
    <row r="12" spans="1:13" ht="13.5" thickBot="1" x14ac:dyDescent="0.25">
      <c r="A12" s="454" t="s">
        <v>63</v>
      </c>
      <c r="B12" s="455"/>
      <c r="C12" s="455"/>
      <c r="D12" s="455"/>
      <c r="E12" s="455"/>
      <c r="F12" s="456"/>
      <c r="H12" s="170" t="s">
        <v>2</v>
      </c>
      <c r="I12" s="171" t="s">
        <v>89</v>
      </c>
    </row>
    <row r="13" spans="1:13" x14ac:dyDescent="0.2">
      <c r="A13" s="32"/>
      <c r="B13" s="30"/>
      <c r="C13" s="30"/>
      <c r="D13" s="35" t="s">
        <v>9</v>
      </c>
      <c r="E13" s="172">
        <v>221900</v>
      </c>
      <c r="F13" s="31"/>
      <c r="H13" s="173" t="s">
        <v>90</v>
      </c>
      <c r="I13" s="174">
        <f>E13</f>
        <v>221900</v>
      </c>
      <c r="K13" s="175"/>
    </row>
    <row r="14" spans="1:13" ht="13.5" thickBot="1" x14ac:dyDescent="0.25">
      <c r="A14" s="33"/>
      <c r="C14" s="2" t="s">
        <v>65</v>
      </c>
      <c r="D14" s="46" t="s">
        <v>66</v>
      </c>
      <c r="E14" s="2" t="s">
        <v>10</v>
      </c>
      <c r="F14" s="34" t="s">
        <v>67</v>
      </c>
      <c r="H14" s="176" t="s">
        <v>91</v>
      </c>
      <c r="I14" s="177">
        <f>I13/12*9</f>
        <v>166425</v>
      </c>
      <c r="K14" s="175"/>
    </row>
    <row r="15" spans="1:13" x14ac:dyDescent="0.2">
      <c r="A15" s="44" t="s">
        <v>11</v>
      </c>
      <c r="B15" s="40">
        <v>60000</v>
      </c>
      <c r="C15" s="36">
        <f>B15/B17</f>
        <v>0.23076923076923078</v>
      </c>
      <c r="D15" s="42">
        <f>ROUND(C15*E13,0)</f>
        <v>51208</v>
      </c>
      <c r="E15" s="36">
        <v>0.1</v>
      </c>
      <c r="F15" s="45">
        <f>D15*E15</f>
        <v>5120.8</v>
      </c>
      <c r="K15" s="175"/>
    </row>
    <row r="16" spans="1:13" x14ac:dyDescent="0.2">
      <c r="A16" s="44" t="s">
        <v>101</v>
      </c>
      <c r="B16" s="40">
        <v>200000</v>
      </c>
      <c r="C16" s="36">
        <f>B16/B17</f>
        <v>0.76923076923076927</v>
      </c>
      <c r="D16" s="42">
        <f>ROUND(E13*C16,0)</f>
        <v>170692</v>
      </c>
      <c r="E16" s="36">
        <v>0.1</v>
      </c>
      <c r="F16" s="45">
        <f>D16*E16</f>
        <v>17069.2</v>
      </c>
    </row>
    <row r="17" spans="1:6" ht="13.5" thickBot="1" x14ac:dyDescent="0.25">
      <c r="A17" s="37" t="s">
        <v>16</v>
      </c>
      <c r="B17" s="41">
        <f>SUM(B15:B16)</f>
        <v>260000</v>
      </c>
      <c r="C17" s="38"/>
      <c r="D17" s="41">
        <f>SUM(D15:D16)</f>
        <v>221900</v>
      </c>
      <c r="E17" s="38"/>
      <c r="F17" s="39"/>
    </row>
    <row r="19" spans="1:6" ht="13.5" thickBot="1" x14ac:dyDescent="0.25"/>
    <row r="20" spans="1:6" ht="13.5" thickBot="1" x14ac:dyDescent="0.25">
      <c r="A20" s="454" t="s">
        <v>64</v>
      </c>
      <c r="B20" s="455"/>
      <c r="C20" s="455"/>
      <c r="D20" s="456"/>
    </row>
    <row r="21" spans="1:6" x14ac:dyDescent="0.2">
      <c r="A21" s="178"/>
      <c r="B21" s="179" t="s">
        <v>4</v>
      </c>
      <c r="C21" s="180" t="s">
        <v>56</v>
      </c>
      <c r="D21" s="181" t="s">
        <v>7</v>
      </c>
    </row>
    <row r="22" spans="1:6" x14ac:dyDescent="0.2">
      <c r="A22" s="182" t="s">
        <v>57</v>
      </c>
      <c r="B22" s="183">
        <v>399.375</v>
      </c>
      <c r="C22" s="184">
        <v>4</v>
      </c>
      <c r="D22" s="185">
        <f t="shared" ref="D22:D29" si="0">B22*C22</f>
        <v>1597.5</v>
      </c>
    </row>
    <row r="23" spans="1:6" ht="25.5" x14ac:dyDescent="0.2">
      <c r="A23" s="186" t="s">
        <v>102</v>
      </c>
      <c r="B23" s="187">
        <v>57</v>
      </c>
      <c r="C23" s="188">
        <v>2</v>
      </c>
      <c r="D23" s="189">
        <f t="shared" si="0"/>
        <v>114</v>
      </c>
    </row>
    <row r="24" spans="1:6" ht="25.5" x14ac:dyDescent="0.2">
      <c r="A24" s="186" t="s">
        <v>103</v>
      </c>
      <c r="B24" s="187">
        <v>76</v>
      </c>
      <c r="C24" s="188">
        <v>3</v>
      </c>
      <c r="D24" s="189">
        <f t="shared" si="0"/>
        <v>228</v>
      </c>
    </row>
    <row r="25" spans="1:6" ht="25.5" x14ac:dyDescent="0.2">
      <c r="A25" s="186" t="s">
        <v>58</v>
      </c>
      <c r="B25" s="187">
        <v>0.57999999999999996</v>
      </c>
      <c r="C25" s="188">
        <f>13.85*2</f>
        <v>27.7</v>
      </c>
      <c r="D25" s="189">
        <f t="shared" si="0"/>
        <v>16.065999999999999</v>
      </c>
    </row>
    <row r="26" spans="1:6" x14ac:dyDescent="0.2">
      <c r="A26" s="186" t="s">
        <v>59</v>
      </c>
      <c r="B26" s="187">
        <v>500</v>
      </c>
      <c r="C26" s="188">
        <v>1</v>
      </c>
      <c r="D26" s="189">
        <f t="shared" si="0"/>
        <v>500</v>
      </c>
    </row>
    <row r="27" spans="1:6" x14ac:dyDescent="0.2">
      <c r="A27" s="186" t="s">
        <v>60</v>
      </c>
      <c r="B27" s="187">
        <v>1040</v>
      </c>
      <c r="C27" s="188">
        <v>1</v>
      </c>
      <c r="D27" s="189">
        <f t="shared" si="0"/>
        <v>1040</v>
      </c>
    </row>
    <row r="28" spans="1:6" x14ac:dyDescent="0.2">
      <c r="A28" s="186" t="s">
        <v>61</v>
      </c>
      <c r="B28" s="187">
        <v>9</v>
      </c>
      <c r="C28" s="188">
        <v>5</v>
      </c>
      <c r="D28" s="189">
        <f t="shared" si="0"/>
        <v>45</v>
      </c>
    </row>
    <row r="29" spans="1:6" x14ac:dyDescent="0.2">
      <c r="A29" s="190" t="s">
        <v>62</v>
      </c>
      <c r="B29" s="191">
        <v>30</v>
      </c>
      <c r="C29" s="192">
        <v>4</v>
      </c>
      <c r="D29" s="193">
        <f t="shared" si="0"/>
        <v>120</v>
      </c>
    </row>
    <row r="30" spans="1:6" ht="15.75" thickBot="1" x14ac:dyDescent="0.3">
      <c r="A30" s="194"/>
      <c r="B30" s="38"/>
      <c r="C30" s="195" t="s">
        <v>7</v>
      </c>
      <c r="D30" s="196">
        <f>ROUNDUP(SUM(D22:D29),0)</f>
        <v>3661</v>
      </c>
    </row>
    <row r="32" spans="1:6" ht="13.5" thickBot="1" x14ac:dyDescent="0.25"/>
    <row r="33" spans="2:4" ht="13.5" thickBot="1" x14ac:dyDescent="0.25">
      <c r="B33" s="454" t="s">
        <v>71</v>
      </c>
      <c r="C33" s="455"/>
      <c r="D33" s="456"/>
    </row>
    <row r="34" spans="2:4" x14ac:dyDescent="0.2">
      <c r="B34" s="197" t="s">
        <v>72</v>
      </c>
      <c r="C34" s="198" t="s">
        <v>73</v>
      </c>
      <c r="D34" s="199" t="s">
        <v>74</v>
      </c>
    </row>
    <row r="35" spans="2:4" x14ac:dyDescent="0.2">
      <c r="B35" s="200">
        <v>1</v>
      </c>
      <c r="C35" s="201">
        <f>B35/13</f>
        <v>7.6923076923076927E-2</v>
      </c>
      <c r="D35" s="202">
        <f>C35*3</f>
        <v>0.23076923076923078</v>
      </c>
    </row>
    <row r="36" spans="2:4" x14ac:dyDescent="0.2">
      <c r="B36" s="200">
        <v>2</v>
      </c>
      <c r="C36" s="201">
        <f>B36/13</f>
        <v>0.15384615384615385</v>
      </c>
      <c r="D36" s="202">
        <f>C36*3</f>
        <v>0.46153846153846156</v>
      </c>
    </row>
    <row r="37" spans="2:4" x14ac:dyDescent="0.2">
      <c r="B37" s="200">
        <v>3</v>
      </c>
      <c r="C37" s="201">
        <f>B37/13</f>
        <v>0.23076923076923078</v>
      </c>
      <c r="D37" s="202">
        <f>C37*3</f>
        <v>0.69230769230769229</v>
      </c>
    </row>
    <row r="38" spans="2:4" x14ac:dyDescent="0.2">
      <c r="B38" s="200">
        <v>4</v>
      </c>
      <c r="C38" s="201">
        <f>B38/13</f>
        <v>0.30769230769230771</v>
      </c>
      <c r="D38" s="202">
        <f>C38*3</f>
        <v>0.92307692307692313</v>
      </c>
    </row>
    <row r="39" spans="2:4" x14ac:dyDescent="0.2">
      <c r="B39" s="203">
        <f>C39*13</f>
        <v>4.333333333333333</v>
      </c>
      <c r="C39" s="201">
        <f>1/3</f>
        <v>0.33333333333333331</v>
      </c>
      <c r="D39" s="202">
        <v>1</v>
      </c>
    </row>
    <row r="40" spans="2:4" x14ac:dyDescent="0.2">
      <c r="B40" s="200">
        <v>5</v>
      </c>
      <c r="C40" s="201">
        <f>B40/13</f>
        <v>0.38461538461538464</v>
      </c>
      <c r="D40" s="202">
        <f>C40*3</f>
        <v>1.153846153846154</v>
      </c>
    </row>
    <row r="41" spans="2:4" x14ac:dyDescent="0.2">
      <c r="B41" s="200">
        <v>6</v>
      </c>
      <c r="C41" s="201">
        <f>B41/13</f>
        <v>0.46153846153846156</v>
      </c>
      <c r="D41" s="202">
        <f>C41*3</f>
        <v>1.3846153846153846</v>
      </c>
    </row>
    <row r="42" spans="2:4" x14ac:dyDescent="0.2">
      <c r="B42" s="200">
        <v>7</v>
      </c>
      <c r="C42" s="201">
        <f>B42/13</f>
        <v>0.53846153846153844</v>
      </c>
      <c r="D42" s="202">
        <f>C42*3</f>
        <v>1.6153846153846154</v>
      </c>
    </row>
    <row r="43" spans="2:4" x14ac:dyDescent="0.2">
      <c r="B43" s="200">
        <v>8</v>
      </c>
      <c r="C43" s="201">
        <f>B43/13</f>
        <v>0.61538461538461542</v>
      </c>
      <c r="D43" s="202">
        <f>C43*3</f>
        <v>1.8461538461538463</v>
      </c>
    </row>
    <row r="44" spans="2:4" x14ac:dyDescent="0.2">
      <c r="B44" s="203">
        <f>C44*13</f>
        <v>8.6666666666666661</v>
      </c>
      <c r="C44" s="201">
        <f>2/3</f>
        <v>0.66666666666666663</v>
      </c>
      <c r="D44" s="202">
        <v>2</v>
      </c>
    </row>
    <row r="45" spans="2:4" x14ac:dyDescent="0.2">
      <c r="B45" s="200">
        <v>9</v>
      </c>
      <c r="C45" s="201">
        <f>B45/13</f>
        <v>0.69230769230769229</v>
      </c>
      <c r="D45" s="202">
        <f>C45*3</f>
        <v>2.0769230769230766</v>
      </c>
    </row>
    <row r="46" spans="2:4" x14ac:dyDescent="0.2">
      <c r="B46" s="200">
        <v>10</v>
      </c>
      <c r="C46" s="201">
        <f>B46/13</f>
        <v>0.76923076923076927</v>
      </c>
      <c r="D46" s="202">
        <f>C46*3</f>
        <v>2.3076923076923079</v>
      </c>
    </row>
    <row r="47" spans="2:4" x14ac:dyDescent="0.2">
      <c r="B47" s="200">
        <v>11</v>
      </c>
      <c r="C47" s="201">
        <f>B47/13</f>
        <v>0.84615384615384615</v>
      </c>
      <c r="D47" s="202">
        <f>C47*3</f>
        <v>2.5384615384615383</v>
      </c>
    </row>
    <row r="48" spans="2:4" x14ac:dyDescent="0.2">
      <c r="B48" s="200">
        <v>12</v>
      </c>
      <c r="C48" s="201">
        <f>B48/13</f>
        <v>0.92307692307692313</v>
      </c>
      <c r="D48" s="202">
        <f>C48*3</f>
        <v>2.7692307692307692</v>
      </c>
    </row>
    <row r="49" spans="2:4" ht="13.5" thickBot="1" x14ac:dyDescent="0.25">
      <c r="B49" s="204">
        <v>13</v>
      </c>
      <c r="C49" s="205">
        <f>B49/13</f>
        <v>1</v>
      </c>
      <c r="D49" s="206">
        <f>C49*3</f>
        <v>3</v>
      </c>
    </row>
  </sheetData>
  <mergeCells count="10">
    <mergeCell ref="B33:D33"/>
    <mergeCell ref="A1:E1"/>
    <mergeCell ref="A4:D4"/>
    <mergeCell ref="A5:B5"/>
    <mergeCell ref="A6:B6"/>
    <mergeCell ref="A7:B7"/>
    <mergeCell ref="A8:B8"/>
    <mergeCell ref="A9:B9"/>
    <mergeCell ref="A12:F12"/>
    <mergeCell ref="A20:D20"/>
  </mergeCells>
  <conditionalFormatting sqref="C9">
    <cfRule type="expression" dxfId="0" priority="1" stopIfTrue="1">
      <formula>C8&lt;C6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Three Year with Cost-sharing</vt:lpstr>
      <vt:lpstr>Additional Calculations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srotz@iu.edu;amiyahir@iu.edu;kjnewsom@iu.edu</dc:creator>
  <cp:lastModifiedBy>Wright, Katie</cp:lastModifiedBy>
  <dcterms:created xsi:type="dcterms:W3CDTF">2019-05-08T18:57:56Z</dcterms:created>
  <dcterms:modified xsi:type="dcterms:W3CDTF">2024-02-19T19:47:56Z</dcterms:modified>
</cp:coreProperties>
</file>